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3RK03-2 - MŠ Motýlek - Z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'3RK03-2 - MŠ Motýlek - Za...'!$C$128:$K$175</definedName>
    <definedName name="_xlnm.Print_Area" localSheetId="1">'3RK03-2 - MŠ Motýlek - Za...'!$C$4:$J$76,'3RK03-2 - MŠ Motýlek - Za...'!$C$82:$J$112,'3RK03-2 - MŠ Motýlek - Za...'!$C$118:$K$175</definedName>
    <definedName name="_xlnm.Print_Titles" localSheetId="1">'3RK03-2 - MŠ Motýlek - Za...'!$128:$128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101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100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T144"/>
  <c r="T143"/>
  <c r="R145"/>
  <c r="R144"/>
  <c r="R143"/>
  <c r="P145"/>
  <c r="P144"/>
  <c r="P143"/>
  <c r="BK145"/>
  <c r="BK144"/>
  <c r="J144"/>
  <c r="BK143"/>
  <c r="J143"/>
  <c r="J145"/>
  <c r="BE145"/>
  <c r="J99"/>
  <c r="J98"/>
  <c r="BI142"/>
  <c r="BH142"/>
  <c r="BG142"/>
  <c r="BF142"/>
  <c r="T142"/>
  <c r="T141"/>
  <c r="R142"/>
  <c r="R141"/>
  <c r="P142"/>
  <c r="P141"/>
  <c r="BK142"/>
  <c r="BK141"/>
  <c r="J141"/>
  <c r="J142"/>
  <c r="BE142"/>
  <c r="J97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3"/>
  <c r="BH133"/>
  <c r="BG133"/>
  <c r="BF133"/>
  <c r="T133"/>
  <c r="T132"/>
  <c r="R133"/>
  <c r="R132"/>
  <c r="P133"/>
  <c r="P132"/>
  <c r="BK133"/>
  <c r="BK132"/>
  <c r="J132"/>
  <c r="J133"/>
  <c r="BE133"/>
  <c r="J96"/>
  <c r="BI131"/>
  <c r="BH131"/>
  <c r="BG131"/>
  <c r="BF131"/>
  <c r="T131"/>
  <c r="T130"/>
  <c r="T129"/>
  <c r="R131"/>
  <c r="R130"/>
  <c r="R129"/>
  <c r="P131"/>
  <c r="P130"/>
  <c r="P129"/>
  <c i="1" r="AU95"/>
  <c i="2" r="BK131"/>
  <c r="BK130"/>
  <c r="J130"/>
  <c r="BK129"/>
  <c r="J129"/>
  <c r="J94"/>
  <c r="J131"/>
  <c r="BE131"/>
  <c r="J95"/>
  <c r="J126"/>
  <c r="J125"/>
  <c r="F123"/>
  <c r="E121"/>
  <c r="BI110"/>
  <c r="BH110"/>
  <c r="BG110"/>
  <c r="BF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F37"/>
  <c i="1" r="BD95"/>
  <c i="2" r="BH105"/>
  <c r="F36"/>
  <c i="1" r="BC95"/>
  <c i="2" r="BG105"/>
  <c r="F35"/>
  <c i="1" r="BB95"/>
  <c i="2" r="BF105"/>
  <c r="J34"/>
  <c i="1" r="AW95"/>
  <c i="2" r="F34"/>
  <c i="1" r="BA95"/>
  <c i="2" r="BE105"/>
  <c r="J28"/>
  <c r="J110"/>
  <c r="J104"/>
  <c r="J112"/>
  <c r="J29"/>
  <c r="J30"/>
  <c i="1" r="AG95"/>
  <c i="2" r="BE110"/>
  <c r="J33"/>
  <c i="1" r="AV95"/>
  <c i="2" r="F33"/>
  <c i="1" r="AZ95"/>
  <c i="2" r="J90"/>
  <c r="J89"/>
  <c r="F87"/>
  <c r="E85"/>
  <c r="J39"/>
  <c r="J16"/>
  <c r="E16"/>
  <c r="F126"/>
  <c r="F90"/>
  <c r="J15"/>
  <c r="J13"/>
  <c r="E13"/>
  <c r="F125"/>
  <c r="F89"/>
  <c r="J12"/>
  <c r="J10"/>
  <c r="J123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<sst xmlns="http://schemas.openxmlformats.org/spreadsheetml/2006/main">
  <si>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</si>
  <si>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</si>
  <si>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</si>
  <si>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</si>
  <si>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</si>
  <si>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{3ce00ac4-acde-42d3-895f-eff816c00b11}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</si>
  <si>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</si>
  <si>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</si>
  <si>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</si>
  <si>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</si>
  <si>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</si>
  <si>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</si>
  <si>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</si>
  <si>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</si>
  <si>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3RK03-2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</si>
  <si>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</si>
  <si>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</si>
  <si>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Motýlek - Zastínění venkovními žaluziemi</t>
  </si>
  <si>
    <t>KSO:</t>
  </si>
  <si>
    <t>CC-CZ:</t>
  </si>
  <si>
    <t>Místo:</t>
  </si>
  <si>
    <t>Arabská 10/684, Praha 6 - Vokovice</t>
  </si>
  <si>
    <t>Datum:</t>
  </si>
  <si>
    <t>27. 11. 2020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</si>
  <si>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</si>
  <si>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</si>
  <si>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</si>
  <si>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</si>
  <si>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</si>
  <si>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</si>
  <si>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</si>
  <si>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Radek Krýza</t>
  </si>
  <si>
    <t>True</t>
  </si>
  <si>
    <t>Zpracovatel:</t>
  </si>
  <si>
    <t>Ing.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</si>
  <si>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</si>
  <si>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</si>
  <si>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</si>
  <si>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</si>
  <si>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</si>
  <si>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</si>
  <si>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</si>
  <si>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</si>
  <si>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</si>
  <si>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</si>
  <si>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</si>
  <si>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</si>
  <si>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</si>
  <si>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</si>
  <si>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</si>
  <si>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</si>
  <si>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</si>
  <si>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</si>
  <si>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</si>
  <si>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</si>
  <si>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</si>
  <si>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</si>
  <si>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</si>
  <si>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</si>
  <si>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</si>
  <si>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</si>
  <si>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</si>
  <si>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</si>
  <si>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</si>
  <si>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</si>
  <si>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</si>
  <si>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</si>
  <si>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</si>
  <si>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</si>
  <si>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</si>
  <si>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</si>
  <si>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</si>
  <si>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</si>
  <si>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</si>
  <si>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</si>
  <si>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</si>
  <si>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</si>
  <si>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</si>
  <si>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</si>
  <si>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</si>
  <si>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</si>
  <si>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</si>
  <si>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</si>
  <si>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</si>
  <si>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</si>
  <si>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</si>
  <si>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</si>
  <si>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</si>
  <si>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</si>
  <si>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</si>
  <si>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</si>
  <si>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</si>
  <si>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</si>
  <si>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</si>
  <si>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</si>
  <si>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</si>
  <si>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</t>
  </si>
  <si>
    <t xml:space="preserve">    784 - Dokončovací práce - malby a tapety</t>
  </si>
  <si>
    <t xml:space="preserve">    786 - Dokončovací práce - čalounické úpravy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</si>
  <si>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</si>
  <si>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</si>
  <si>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</si>
  <si>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</si>
  <si>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</si>
  <si>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</si>
  <si>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</si>
  <si>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</si>
  <si>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</si>
  <si>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</si>
  <si>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</si>
  <si>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</si>
  <si>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</si>
  <si>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</si>
  <si>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</si>
  <si>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</si>
  <si>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</si>
  <si>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</si>
  <si>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</si>
  <si>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</si>
  <si>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</si>
  <si>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</si>
  <si>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</si>
  <si>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</si>
  <si>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</si>
  <si>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</si>
  <si>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</si>
  <si>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612345212</t>
  </si>
  <si>
    <t>Sádrová hladká omítka malých ploch do 0,25 m2 na stěnách</t>
  </si>
  <si>
    <t>kus</t>
  </si>
  <si>
    <t>4</t>
  </si>
  <si>
    <t>1064200142</t>
  </si>
  <si>
    <t>9</t>
  </si>
  <si>
    <t>Ostatní konstrukce a práce, bourání</t>
  </si>
  <si>
    <t>941211111</t>
  </si>
  <si>
    <t>Montáž lešení řadového rámového lehkého zatížení do 200 kg/m2 š do 0,9 m v do 10 m</t>
  </si>
  <si>
    <t>m2</t>
  </si>
  <si>
    <t>-960247368</t>
  </si>
  <si>
    <t>VV</t>
  </si>
  <si>
    <t>25*9*2+5*9</t>
  </si>
  <si>
    <t>3</t>
  </si>
  <si>
    <t>941211211</t>
  </si>
  <si>
    <t>Příplatek k lešení řadovému rámovému lehkému š 0,9 m v do 25 m za první a ZKD den použití</t>
  </si>
  <si>
    <t>-1434341366</t>
  </si>
  <si>
    <t>495</t>
  </si>
  <si>
    <t>495*15 'Přepočtené koeficientem množství</t>
  </si>
  <si>
    <t>941211811</t>
  </si>
  <si>
    <t>Demontáž lešení řadového rámového lehkého zatížení do 200 kg/m2 š do 0,9 m v do 10 m</t>
  </si>
  <si>
    <t>-700093556</t>
  </si>
  <si>
    <t>5</t>
  </si>
  <si>
    <t>949101111</t>
  </si>
  <si>
    <t>Lešení pomocné pro objekty pozemních staveb s lešeňovou podlahou v do 1,9 m zatížení do 150 kg/m2</t>
  </si>
  <si>
    <t>-1647981508</t>
  </si>
  <si>
    <t>6</t>
  </si>
  <si>
    <t>952902021</t>
  </si>
  <si>
    <t>Čištění budov zametení hladkých podlah</t>
  </si>
  <si>
    <t>-2094994224</t>
  </si>
  <si>
    <t>998</t>
  </si>
  <si>
    <t>Přesun hmot</t>
  </si>
  <si>
    <t>7</t>
  </si>
  <si>
    <t>998011002</t>
  </si>
  <si>
    <t>Přesun hmot pro budovy zděné v do 12 m</t>
  </si>
  <si>
    <t>t</t>
  </si>
  <si>
    <t>-236581101</t>
  </si>
  <si>
    <t>PSV</t>
  </si>
  <si>
    <t>Práce a dodávky PSV</t>
  </si>
  <si>
    <t>741</t>
  </si>
  <si>
    <t xml:space="preserve">Elektroinstalace </t>
  </si>
  <si>
    <t>8</t>
  </si>
  <si>
    <t>741120001</t>
  </si>
  <si>
    <t xml:space="preserve">ukončení vodiče v zástrčce vč. zapojení  do 2.5mm2</t>
  </si>
  <si>
    <t>ks</t>
  </si>
  <si>
    <t>16</t>
  </si>
  <si>
    <t>-1545228879</t>
  </si>
  <si>
    <t>741122211r</t>
  </si>
  <si>
    <t>D+M CYKY-CYKYm 3Bx2.5mm2 (CYKY 3J2.5) 750V (VU)</t>
  </si>
  <si>
    <t>m</t>
  </si>
  <si>
    <t>-1724319561</t>
  </si>
  <si>
    <t>10</t>
  </si>
  <si>
    <t>M</t>
  </si>
  <si>
    <t>34111036</t>
  </si>
  <si>
    <t>CYKY 3Bx2.5mm2 (CYKY 3J2.5)</t>
  </si>
  <si>
    <t>32</t>
  </si>
  <si>
    <t>1163397060</t>
  </si>
  <si>
    <t>11</t>
  </si>
  <si>
    <t>742111001</t>
  </si>
  <si>
    <t>Osazení hmoždinky do cihlového zdiva HM 6</t>
  </si>
  <si>
    <t>590659690</t>
  </si>
  <si>
    <t>12</t>
  </si>
  <si>
    <t>56280112r</t>
  </si>
  <si>
    <t>hmoždinka HM6</t>
  </si>
  <si>
    <t>-1318979003</t>
  </si>
  <si>
    <t>13</t>
  </si>
  <si>
    <t>741110512r</t>
  </si>
  <si>
    <t>lišta vkládací s víčkem 20mm vč. systémových prvků</t>
  </si>
  <si>
    <t>634154789</t>
  </si>
  <si>
    <t>14</t>
  </si>
  <si>
    <t>34572107r</t>
  </si>
  <si>
    <t>lišta vkládací 20x20mm vč. systémových prvků</t>
  </si>
  <si>
    <t>-500038944</t>
  </si>
  <si>
    <t>741112001</t>
  </si>
  <si>
    <t>Montáž krabice odbočná s víčkem (1902, KO 68, KU 68) kruhová</t>
  </si>
  <si>
    <t>868008522</t>
  </si>
  <si>
    <t>34571532r</t>
  </si>
  <si>
    <t>odbočná krabice KO 68 vč. věněčku</t>
  </si>
  <si>
    <t>-1747327113</t>
  </si>
  <si>
    <t>17</t>
  </si>
  <si>
    <t>741110588r</t>
  </si>
  <si>
    <t>vyvrtání otvoru do R=13mm</t>
  </si>
  <si>
    <t>1289231112</t>
  </si>
  <si>
    <t>18</t>
  </si>
  <si>
    <t>34567330</t>
  </si>
  <si>
    <t>koncovka do zásuvky 16 A</t>
  </si>
  <si>
    <t>1390465462</t>
  </si>
  <si>
    <t>19</t>
  </si>
  <si>
    <t>74142182r</t>
  </si>
  <si>
    <t>Montáž čidlo nástěnné se zapojením vodičů</t>
  </si>
  <si>
    <t>47444334</t>
  </si>
  <si>
    <t>20</t>
  </si>
  <si>
    <t>38226104r</t>
  </si>
  <si>
    <t>senzor na vítr RTS</t>
  </si>
  <si>
    <t>-1230873729</t>
  </si>
  <si>
    <t>784</t>
  </si>
  <si>
    <t>Dokončovací práce - malby a tapety</t>
  </si>
  <si>
    <t>784181121</t>
  </si>
  <si>
    <t>Hloubková jednonásobná penetrace podkladu v místnostech výšky do 3,80 m</t>
  </si>
  <si>
    <t>1240843279</t>
  </si>
  <si>
    <t>22</t>
  </si>
  <si>
    <t>784211101</t>
  </si>
  <si>
    <t>Dvojnásobné bílé malby ze směsí za mokra výborně otěruvzdorných v místnostech výšky do 3,80 m</t>
  </si>
  <si>
    <t>-1519943998</t>
  </si>
  <si>
    <t>23</t>
  </si>
  <si>
    <t>784211141</t>
  </si>
  <si>
    <t>Příplatek k cenám 2x maleb ze směsí za mokra za provádění plochy do 5m2</t>
  </si>
  <si>
    <t>1420356518</t>
  </si>
  <si>
    <t>24</t>
  </si>
  <si>
    <t>784211151</t>
  </si>
  <si>
    <t>Příplatek k cenám 2x maleb ze směsí za mokra otěruvzdorných za barevnou malbu tónovanou přípravky</t>
  </si>
  <si>
    <t>-1044082469</t>
  </si>
  <si>
    <t>786</t>
  </si>
  <si>
    <t>Dokončovací práce - čalounické úpravy</t>
  </si>
  <si>
    <t>25</t>
  </si>
  <si>
    <t>786627121</t>
  </si>
  <si>
    <t xml:space="preserve">Montáž lamelové žaluzie venkovní pro okna plastová  vč.vodícich lišt a krycího kastlíku</t>
  </si>
  <si>
    <t>-267363057</t>
  </si>
  <si>
    <t>2,08*2*32+2,06*2,7*4+2,38*1,43*2</t>
  </si>
  <si>
    <t>26</t>
  </si>
  <si>
    <t>61141051r</t>
  </si>
  <si>
    <t>Žaluzie - dle výkresu MOT_DPS_D.1.1_600_00, ozn.O1, 2080x2000 mm</t>
  </si>
  <si>
    <t>-1418892106</t>
  </si>
  <si>
    <t>16+16</t>
  </si>
  <si>
    <t>27</t>
  </si>
  <si>
    <t>61141052r</t>
  </si>
  <si>
    <t>Žaluzie - dle výkresu MOT_DPS_D.1.1_600_00, ozn.O2,1030x2030mm</t>
  </si>
  <si>
    <t>685664034</t>
  </si>
  <si>
    <t>28</t>
  </si>
  <si>
    <t>61141053r</t>
  </si>
  <si>
    <t>Žaluzie - dle výkresu MOT_DPS_D.1.1_600_00, ozn.O3, 2380x1430 mm</t>
  </si>
  <si>
    <t>1114331300</t>
  </si>
  <si>
    <t>1+1</t>
  </si>
  <si>
    <t>29</t>
  </si>
  <si>
    <t>61141054r</t>
  </si>
  <si>
    <t>Žaluzie - dle výkresu MOT_DPS_D.1.1_600_00, ozn.O4, 1030x2700 mm</t>
  </si>
  <si>
    <t>1851338421</t>
  </si>
  <si>
    <t>30</t>
  </si>
  <si>
    <t>786627129r</t>
  </si>
  <si>
    <t>D+M Dálkové ovladače pro ovládání venkovních žaluzií, 1-kanálový - dle výkresu MOT_DPS_D.1.1_600_00, ozn.O5</t>
  </si>
  <si>
    <t>-1849273221</t>
  </si>
  <si>
    <t>31</t>
  </si>
  <si>
    <t>786627130r</t>
  </si>
  <si>
    <t>D+M Dálkové ovladače pro ovládání venkovních žaluzií, 5-kanálový - dle výkresu MOT_DPS_D.1.1_600_00, ozn.O6</t>
  </si>
  <si>
    <t>2067806798</t>
  </si>
  <si>
    <t>786627131r</t>
  </si>
  <si>
    <t>D+M Dálkové ovladače pro ovládání venkovních žaluzií, multikanálových kanálový - dle výkresu MOT_DPS_D.1.1_600_00, ozn.O7</t>
  </si>
  <si>
    <t>-1255074972</t>
  </si>
  <si>
    <t>33</t>
  </si>
  <si>
    <t>998786202</t>
  </si>
  <si>
    <t xml:space="preserve">Přesun hmot procentní  v objektech v do 12 m</t>
  </si>
  <si>
    <t>%</t>
  </si>
  <si>
    <t>1666310582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</si>
</sst>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3RK03-2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MŠ Motýlek - Zastínění venkovními žaluziemi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Arabská 10/684, Praha 6 - Vokovice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27. 11. 2020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Ing. Radek Krýza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Ing. Locihová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100" t="s">
        <v>73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75</v>
      </c>
      <c r="BT94" s="115" t="s">
        <v>76</v>
      </c>
      <c r="BV94" s="115" t="s">
        <v>77</v>
      </c>
      <c r="BW94" s="115" t="s">
        <v>5</v>
      </c>
      <c r="BX94" s="115" t="s">
        <v>78</v>
      </c>
      <c r="CL94" s="115" t="s">
        <v>1</v>
      </c>
    </row>
    <row r="95" s="7" customFormat="1" ht="27" customHeight="1">
      <c r="A95" s="116" t="s">
        <v>79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'3RK03-2 - MŠ Motýlek - Za...'!J30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'3RK03-2 - MŠ Motýlek - Za...'!P129</f>
        <v>0</v>
      </c>
      <c r="AV95" s="125">
        <f>'3RK03-2 - MŠ Motýlek - Za...'!J33</f>
        <v>0</v>
      </c>
      <c r="AW95" s="125">
        <f>'3RK03-2 - MŠ Motýlek - Za...'!J34</f>
        <v>0</v>
      </c>
      <c r="AX95" s="125">
        <f>'3RK03-2 - MŠ Motýlek - Za...'!J35</f>
        <v>0</v>
      </c>
      <c r="AY95" s="125">
        <f>'3RK03-2 - MŠ Motýlek - Za...'!J36</f>
        <v>0</v>
      </c>
      <c r="AZ95" s="125">
        <f>'3RK03-2 - MŠ Motýlek - Za...'!F33</f>
        <v>0</v>
      </c>
      <c r="BA95" s="125">
        <f>'3RK03-2 - MŠ Motýlek - Za...'!F34</f>
        <v>0</v>
      </c>
      <c r="BB95" s="125">
        <f>'3RK03-2 - MŠ Motýlek - Za...'!F35</f>
        <v>0</v>
      </c>
      <c r="BC95" s="125">
        <f>'3RK03-2 - MŠ Motýlek - Za...'!F36</f>
        <v>0</v>
      </c>
      <c r="BD95" s="127">
        <f>'3RK03-2 - MŠ Motýlek - Za...'!F37</f>
        <v>0</v>
      </c>
      <c r="BE95" s="7"/>
      <c r="BT95" s="128" t="s">
        <v>81</v>
      </c>
      <c r="BU95" s="128" t="s">
        <v>82</v>
      </c>
      <c r="BV95" s="128" t="s">
        <v>77</v>
      </c>
      <c r="BW95" s="128" t="s">
        <v>5</v>
      </c>
      <c r="BX95" s="128" t="s">
        <v>78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uEneIJ5fU+66ezUCKKIbz50X+WdnZgK7OVAUFmPC2iafSSi3tDyOpiAqBing5VCyZAYgRJUVJ9psmBUCvs2vog==" hashValue="4orTYVQ+XZs7YMyQMb9EVn7KU+S90Um+oe9PNlX9rRDaH10YMA6WnSzm/19TYEtGjhKTfJUr3a6w1Om2UqgvP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3RK03-2 - MŠ Motýlek - Z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83</v>
      </c>
    </row>
    <row r="4" s="1" customFormat="1" ht="24.96" customHeight="1">
      <c r="B4" s="18"/>
      <c r="D4" s="133" t="s">
        <v>84</v>
      </c>
      <c r="I4" s="129"/>
      <c r="L4" s="18"/>
      <c r="M4" s="134" t="s">
        <v>10</v>
      </c>
      <c r="AT4" s="15" t="s">
        <v>4</v>
      </c>
    </row>
    <row r="5" s="1" customFormat="1" ht="6.96" customHeight="1">
      <c r="B5" s="18"/>
      <c r="I5" s="129"/>
      <c r="L5" s="18"/>
    </row>
    <row r="6" s="2" customFormat="1" ht="12" customHeight="1">
      <c r="A6" s="36"/>
      <c r="B6" s="42"/>
      <c r="C6" s="36"/>
      <c r="D6" s="135" t="s">
        <v>16</v>
      </c>
      <c r="E6" s="36"/>
      <c r="F6" s="36"/>
      <c r="G6" s="36"/>
      <c r="H6" s="36"/>
      <c r="I6" s="1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7" t="s">
        <v>17</v>
      </c>
      <c r="F7" s="36"/>
      <c r="G7" s="36"/>
      <c r="H7" s="36"/>
      <c r="I7" s="1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1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5" t="s">
        <v>18</v>
      </c>
      <c r="E9" s="36"/>
      <c r="F9" s="138" t="s">
        <v>1</v>
      </c>
      <c r="G9" s="36"/>
      <c r="H9" s="36"/>
      <c r="I9" s="139" t="s">
        <v>19</v>
      </c>
      <c r="J9" s="138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5" t="s">
        <v>20</v>
      </c>
      <c r="E10" s="36"/>
      <c r="F10" s="138" t="s">
        <v>21</v>
      </c>
      <c r="G10" s="36"/>
      <c r="H10" s="36"/>
      <c r="I10" s="139" t="s">
        <v>22</v>
      </c>
      <c r="J10" s="140" t="str">
        <f>'Rekapitulace stavby'!AN8</f>
        <v>27. 11. 2020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1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5" t="s">
        <v>24</v>
      </c>
      <c r="E12" s="36"/>
      <c r="F12" s="36"/>
      <c r="G12" s="36"/>
      <c r="H12" s="36"/>
      <c r="I12" s="139" t="s">
        <v>25</v>
      </c>
      <c r="J12" s="138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8" t="str">
        <f>IF('Rekapitulace stavby'!E11="","",'Rekapitulace stavby'!E11)</f>
        <v xml:space="preserve"> </v>
      </c>
      <c r="F13" s="36"/>
      <c r="G13" s="36"/>
      <c r="H13" s="36"/>
      <c r="I13" s="139" t="s">
        <v>27</v>
      </c>
      <c r="J13" s="138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1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5" t="s">
        <v>28</v>
      </c>
      <c r="E15" s="36"/>
      <c r="F15" s="36"/>
      <c r="G15" s="36"/>
      <c r="H15" s="36"/>
      <c r="I15" s="139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8"/>
      <c r="G16" s="138"/>
      <c r="H16" s="138"/>
      <c r="I16" s="139" t="s">
        <v>27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1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5" t="s">
        <v>30</v>
      </c>
      <c r="E18" s="36"/>
      <c r="F18" s="36"/>
      <c r="G18" s="36"/>
      <c r="H18" s="36"/>
      <c r="I18" s="139" t="s">
        <v>25</v>
      </c>
      <c r="J18" s="138" t="s">
        <v>1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8" t="s">
        <v>31</v>
      </c>
      <c r="F19" s="36"/>
      <c r="G19" s="36"/>
      <c r="H19" s="36"/>
      <c r="I19" s="139" t="s">
        <v>27</v>
      </c>
      <c r="J19" s="138" t="s">
        <v>1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1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5" t="s">
        <v>33</v>
      </c>
      <c r="E21" s="36"/>
      <c r="F21" s="36"/>
      <c r="G21" s="36"/>
      <c r="H21" s="36"/>
      <c r="I21" s="139" t="s">
        <v>25</v>
      </c>
      <c r="J21" s="138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8" t="s">
        <v>34</v>
      </c>
      <c r="F22" s="36"/>
      <c r="G22" s="36"/>
      <c r="H22" s="36"/>
      <c r="I22" s="139" t="s">
        <v>27</v>
      </c>
      <c r="J22" s="138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1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5" t="s">
        <v>35</v>
      </c>
      <c r="E24" s="36"/>
      <c r="F24" s="36"/>
      <c r="G24" s="36"/>
      <c r="H24" s="36"/>
      <c r="I24" s="1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41"/>
      <c r="B25" s="142"/>
      <c r="C25" s="141"/>
      <c r="D25" s="141"/>
      <c r="E25" s="143" t="s">
        <v>1</v>
      </c>
      <c r="F25" s="143"/>
      <c r="G25" s="143"/>
      <c r="H25" s="143"/>
      <c r="I25" s="144"/>
      <c r="J25" s="141"/>
      <c r="K25" s="141"/>
      <c r="L25" s="145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1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6"/>
      <c r="E27" s="146"/>
      <c r="F27" s="146"/>
      <c r="G27" s="146"/>
      <c r="H27" s="146"/>
      <c r="I27" s="147"/>
      <c r="J27" s="146"/>
      <c r="K27" s="14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4.4" customHeight="1">
      <c r="A28" s="36"/>
      <c r="B28" s="42"/>
      <c r="C28" s="36"/>
      <c r="D28" s="138" t="s">
        <v>85</v>
      </c>
      <c r="E28" s="36"/>
      <c r="F28" s="36"/>
      <c r="G28" s="36"/>
      <c r="H28" s="36"/>
      <c r="I28" s="136"/>
      <c r="J28" s="148">
        <f>J94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14.4" customHeight="1">
      <c r="A29" s="36"/>
      <c r="B29" s="42"/>
      <c r="C29" s="36"/>
      <c r="D29" s="149" t="s">
        <v>86</v>
      </c>
      <c r="E29" s="36"/>
      <c r="F29" s="36"/>
      <c r="G29" s="36"/>
      <c r="H29" s="36"/>
      <c r="I29" s="136"/>
      <c r="J29" s="148">
        <f>J104</f>
        <v>0</v>
      </c>
      <c r="K29" s="3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36</v>
      </c>
      <c r="E30" s="36"/>
      <c r="F30" s="36"/>
      <c r="G30" s="36"/>
      <c r="H30" s="36"/>
      <c r="I30" s="136"/>
      <c r="J30" s="151">
        <f>ROUND(J28 + J29,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6"/>
      <c r="E31" s="146"/>
      <c r="F31" s="146"/>
      <c r="G31" s="146"/>
      <c r="H31" s="146"/>
      <c r="I31" s="147"/>
      <c r="J31" s="146"/>
      <c r="K31" s="14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38</v>
      </c>
      <c r="G32" s="36"/>
      <c r="H32" s="36"/>
      <c r="I32" s="153" t="s">
        <v>37</v>
      </c>
      <c r="J32" s="152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4" t="s">
        <v>40</v>
      </c>
      <c r="E33" s="135" t="s">
        <v>41</v>
      </c>
      <c r="F33" s="155">
        <f>ROUND((SUM(BE104:BE111) + SUM(BE129:BE175)),  2)</f>
        <v>0</v>
      </c>
      <c r="G33" s="36"/>
      <c r="H33" s="36"/>
      <c r="I33" s="156">
        <v>0.20999999999999999</v>
      </c>
      <c r="J33" s="155">
        <f>ROUND(((SUM(BE104:BE111) + SUM(BE129:BE175))*I33),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5" t="s">
        <v>42</v>
      </c>
      <c r="F34" s="155">
        <f>ROUND((SUM(BF104:BF111) + SUM(BF129:BF175)),  2)</f>
        <v>0</v>
      </c>
      <c r="G34" s="36"/>
      <c r="H34" s="36"/>
      <c r="I34" s="156">
        <v>0.14999999999999999</v>
      </c>
      <c r="J34" s="155">
        <f>ROUND(((SUM(BF104:BF111) + SUM(BF129:BF175))*I34),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5" t="s">
        <v>43</v>
      </c>
      <c r="F35" s="155">
        <f>ROUND((SUM(BG104:BG111) + SUM(BG129:BG175)),  2)</f>
        <v>0</v>
      </c>
      <c r="G35" s="36"/>
      <c r="H35" s="36"/>
      <c r="I35" s="156">
        <v>0.20999999999999999</v>
      </c>
      <c r="J35" s="155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5" t="s">
        <v>44</v>
      </c>
      <c r="F36" s="155">
        <f>ROUND((SUM(BH104:BH111) + SUM(BH129:BH175)),  2)</f>
        <v>0</v>
      </c>
      <c r="G36" s="36"/>
      <c r="H36" s="36"/>
      <c r="I36" s="156">
        <v>0.14999999999999999</v>
      </c>
      <c r="J36" s="155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5" t="s">
        <v>45</v>
      </c>
      <c r="F37" s="155">
        <f>ROUND((SUM(BI104:BI111) + SUM(BI129:BI175)),  2)</f>
        <v>0</v>
      </c>
      <c r="G37" s="36"/>
      <c r="H37" s="36"/>
      <c r="I37" s="156">
        <v>0</v>
      </c>
      <c r="J37" s="155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62"/>
      <c r="J39" s="163">
        <f>SUM(J30:J37)</f>
        <v>0</v>
      </c>
      <c r="K39" s="164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29"/>
      <c r="L41" s="18"/>
    </row>
    <row r="42" s="1" customFormat="1" ht="14.4" customHeight="1">
      <c r="B42" s="18"/>
      <c r="I42" s="129"/>
      <c r="L42" s="18"/>
    </row>
    <row r="43" s="1" customFormat="1" ht="14.4" customHeight="1">
      <c r="B43" s="18"/>
      <c r="I43" s="129"/>
      <c r="L43" s="18"/>
    </row>
    <row r="44" s="1" customFormat="1" ht="14.4" customHeight="1">
      <c r="B44" s="18"/>
      <c r="I44" s="129"/>
      <c r="L44" s="18"/>
    </row>
    <row r="45" s="1" customFormat="1" ht="14.4" customHeight="1">
      <c r="B45" s="18"/>
      <c r="I45" s="129"/>
      <c r="L45" s="18"/>
    </row>
    <row r="46" s="1" customFormat="1" ht="14.4" customHeight="1">
      <c r="B46" s="18"/>
      <c r="I46" s="129"/>
      <c r="L46" s="18"/>
    </row>
    <row r="47" s="1" customFormat="1" ht="14.4" customHeight="1">
      <c r="B47" s="18"/>
      <c r="I47" s="129"/>
      <c r="L47" s="18"/>
    </row>
    <row r="48" s="1" customFormat="1" ht="14.4" customHeight="1">
      <c r="B48" s="18"/>
      <c r="I48" s="129"/>
      <c r="L48" s="18"/>
    </row>
    <row r="49" s="1" customFormat="1" ht="14.4" customHeight="1">
      <c r="B49" s="18"/>
      <c r="I49" s="129"/>
      <c r="L49" s="18"/>
    </row>
    <row r="50" s="2" customFormat="1" ht="14.4" customHeight="1">
      <c r="B50" s="61"/>
      <c r="D50" s="165" t="s">
        <v>49</v>
      </c>
      <c r="E50" s="166"/>
      <c r="F50" s="166"/>
      <c r="G50" s="165" t="s">
        <v>50</v>
      </c>
      <c r="H50" s="166"/>
      <c r="I50" s="167"/>
      <c r="J50" s="166"/>
      <c r="K50" s="16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8" t="s">
        <v>51</v>
      </c>
      <c r="E61" s="169"/>
      <c r="F61" s="170" t="s">
        <v>52</v>
      </c>
      <c r="G61" s="168" t="s">
        <v>51</v>
      </c>
      <c r="H61" s="169"/>
      <c r="I61" s="171"/>
      <c r="J61" s="172" t="s">
        <v>52</v>
      </c>
      <c r="K61" s="169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5" t="s">
        <v>53</v>
      </c>
      <c r="E65" s="173"/>
      <c r="F65" s="173"/>
      <c r="G65" s="165" t="s">
        <v>54</v>
      </c>
      <c r="H65" s="173"/>
      <c r="I65" s="174"/>
      <c r="J65" s="173"/>
      <c r="K65" s="17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8" t="s">
        <v>51</v>
      </c>
      <c r="E76" s="169"/>
      <c r="F76" s="170" t="s">
        <v>52</v>
      </c>
      <c r="G76" s="168" t="s">
        <v>51</v>
      </c>
      <c r="H76" s="169"/>
      <c r="I76" s="171"/>
      <c r="J76" s="172" t="s">
        <v>52</v>
      </c>
      <c r="K76" s="169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136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36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36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MŠ Motýlek - Zastínění venkovními žaluziemi</v>
      </c>
      <c r="F85" s="38"/>
      <c r="G85" s="38"/>
      <c r="H85" s="38"/>
      <c r="I85" s="136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136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Arabská 10/684, Praha 6 - Vokovice</v>
      </c>
      <c r="G87" s="38"/>
      <c r="H87" s="38"/>
      <c r="I87" s="139" t="s">
        <v>22</v>
      </c>
      <c r="J87" s="77" t="str">
        <f>IF(J10="","",J10)</f>
        <v>27. 11. 2020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36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139" t="s">
        <v>30</v>
      </c>
      <c r="J89" s="34" t="str">
        <f>E19</f>
        <v>Ing. Radek Krýza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8"/>
      <c r="E90" s="38"/>
      <c r="F90" s="25" t="str">
        <f>IF(E16="","",E16)</f>
        <v>Vyplň údaj</v>
      </c>
      <c r="G90" s="38"/>
      <c r="H90" s="38"/>
      <c r="I90" s="139" t="s">
        <v>33</v>
      </c>
      <c r="J90" s="34" t="str">
        <f>E22</f>
        <v>Ing. Locihová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136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81" t="s">
        <v>88</v>
      </c>
      <c r="D92" s="182"/>
      <c r="E92" s="182"/>
      <c r="F92" s="182"/>
      <c r="G92" s="182"/>
      <c r="H92" s="182"/>
      <c r="I92" s="183"/>
      <c r="J92" s="184" t="s">
        <v>89</v>
      </c>
      <c r="K92" s="182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36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85" t="s">
        <v>90</v>
      </c>
      <c r="D94" s="38"/>
      <c r="E94" s="38"/>
      <c r="F94" s="38"/>
      <c r="G94" s="38"/>
      <c r="H94" s="38"/>
      <c r="I94" s="136"/>
      <c r="J94" s="108">
        <f>J129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91</v>
      </c>
    </row>
    <row r="95" s="9" customFormat="1" ht="24.96" customHeight="1">
      <c r="A95" s="9"/>
      <c r="B95" s="186"/>
      <c r="C95" s="187"/>
      <c r="D95" s="188" t="s">
        <v>92</v>
      </c>
      <c r="E95" s="189"/>
      <c r="F95" s="189"/>
      <c r="G95" s="189"/>
      <c r="H95" s="189"/>
      <c r="I95" s="190"/>
      <c r="J95" s="191">
        <f>J130</f>
        <v>0</v>
      </c>
      <c r="K95" s="187"/>
      <c r="L95" s="19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3"/>
      <c r="C96" s="194"/>
      <c r="D96" s="195" t="s">
        <v>93</v>
      </c>
      <c r="E96" s="196"/>
      <c r="F96" s="196"/>
      <c r="G96" s="196"/>
      <c r="H96" s="196"/>
      <c r="I96" s="197"/>
      <c r="J96" s="198">
        <f>J132</f>
        <v>0</v>
      </c>
      <c r="K96" s="194"/>
      <c r="L96" s="19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3"/>
      <c r="C97" s="194"/>
      <c r="D97" s="195" t="s">
        <v>94</v>
      </c>
      <c r="E97" s="196"/>
      <c r="F97" s="196"/>
      <c r="G97" s="196"/>
      <c r="H97" s="196"/>
      <c r="I97" s="197"/>
      <c r="J97" s="198">
        <f>J141</f>
        <v>0</v>
      </c>
      <c r="K97" s="194"/>
      <c r="L97" s="19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86"/>
      <c r="C98" s="187"/>
      <c r="D98" s="188" t="s">
        <v>95</v>
      </c>
      <c r="E98" s="189"/>
      <c r="F98" s="189"/>
      <c r="G98" s="189"/>
      <c r="H98" s="189"/>
      <c r="I98" s="190"/>
      <c r="J98" s="191">
        <f>J143</f>
        <v>0</v>
      </c>
      <c r="K98" s="187"/>
      <c r="L98" s="19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3"/>
      <c r="C99" s="194"/>
      <c r="D99" s="195" t="s">
        <v>96</v>
      </c>
      <c r="E99" s="196"/>
      <c r="F99" s="196"/>
      <c r="G99" s="196"/>
      <c r="H99" s="196"/>
      <c r="I99" s="197"/>
      <c r="J99" s="198">
        <f>J144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97</v>
      </c>
      <c r="E100" s="196"/>
      <c r="F100" s="196"/>
      <c r="G100" s="196"/>
      <c r="H100" s="196"/>
      <c r="I100" s="197"/>
      <c r="J100" s="198">
        <f>J158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98</v>
      </c>
      <c r="E101" s="196"/>
      <c r="F101" s="196"/>
      <c r="G101" s="196"/>
      <c r="H101" s="196"/>
      <c r="I101" s="197"/>
      <c r="J101" s="198">
        <f>J163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136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37"/>
      <c r="C103" s="38"/>
      <c r="D103" s="38"/>
      <c r="E103" s="38"/>
      <c r="F103" s="38"/>
      <c r="G103" s="38"/>
      <c r="H103" s="38"/>
      <c r="I103" s="136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9.28" customHeight="1">
      <c r="A104" s="36"/>
      <c r="B104" s="37"/>
      <c r="C104" s="185" t="s">
        <v>99</v>
      </c>
      <c r="D104" s="38"/>
      <c r="E104" s="38"/>
      <c r="F104" s="38"/>
      <c r="G104" s="38"/>
      <c r="H104" s="38"/>
      <c r="I104" s="136"/>
      <c r="J104" s="200">
        <f>ROUND(J105 + J106 + J107 + J108 + J109 + J110,2)</f>
        <v>0</v>
      </c>
      <c r="K104" s="38"/>
      <c r="L104" s="61"/>
      <c r="N104" s="201" t="s">
        <v>40</v>
      </c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8" customHeight="1">
      <c r="A105" s="36"/>
      <c r="B105" s="37"/>
      <c r="C105" s="38"/>
      <c r="D105" s="202" t="s">
        <v>100</v>
      </c>
      <c r="E105" s="203"/>
      <c r="F105" s="203"/>
      <c r="G105" s="38"/>
      <c r="H105" s="38"/>
      <c r="I105" s="136"/>
      <c r="J105" s="204">
        <v>0</v>
      </c>
      <c r="K105" s="38"/>
      <c r="L105" s="205"/>
      <c r="M105" s="206"/>
      <c r="N105" s="207" t="s">
        <v>41</v>
      </c>
      <c r="O105" s="206"/>
      <c r="P105" s="206"/>
      <c r="Q105" s="206"/>
      <c r="R105" s="20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8" t="s">
        <v>101</v>
      </c>
      <c r="AZ105" s="206"/>
      <c r="BA105" s="206"/>
      <c r="BB105" s="206"/>
      <c r="BC105" s="206"/>
      <c r="BD105" s="206"/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08" t="s">
        <v>81</v>
      </c>
      <c r="BK105" s="206"/>
      <c r="BL105" s="206"/>
      <c r="BM105" s="206"/>
    </row>
    <row r="106" s="2" customFormat="1" ht="18" customHeight="1">
      <c r="A106" s="36"/>
      <c r="B106" s="37"/>
      <c r="C106" s="38"/>
      <c r="D106" s="202" t="s">
        <v>102</v>
      </c>
      <c r="E106" s="203"/>
      <c r="F106" s="203"/>
      <c r="G106" s="38"/>
      <c r="H106" s="38"/>
      <c r="I106" s="136"/>
      <c r="J106" s="204">
        <v>0</v>
      </c>
      <c r="K106" s="38"/>
      <c r="L106" s="205"/>
      <c r="M106" s="206"/>
      <c r="N106" s="207" t="s">
        <v>41</v>
      </c>
      <c r="O106" s="206"/>
      <c r="P106" s="206"/>
      <c r="Q106" s="206"/>
      <c r="R106" s="20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8" t="s">
        <v>101</v>
      </c>
      <c r="AZ106" s="206"/>
      <c r="BA106" s="206"/>
      <c r="BB106" s="206"/>
      <c r="BC106" s="206"/>
      <c r="BD106" s="206"/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08" t="s">
        <v>81</v>
      </c>
      <c r="BK106" s="206"/>
      <c r="BL106" s="206"/>
      <c r="BM106" s="206"/>
    </row>
    <row r="107" s="2" customFormat="1" ht="18" customHeight="1">
      <c r="A107" s="36"/>
      <c r="B107" s="37"/>
      <c r="C107" s="38"/>
      <c r="D107" s="202" t="s">
        <v>103</v>
      </c>
      <c r="E107" s="203"/>
      <c r="F107" s="203"/>
      <c r="G107" s="38"/>
      <c r="H107" s="38"/>
      <c r="I107" s="136"/>
      <c r="J107" s="204">
        <v>0</v>
      </c>
      <c r="K107" s="38"/>
      <c r="L107" s="205"/>
      <c r="M107" s="206"/>
      <c r="N107" s="207" t="s">
        <v>41</v>
      </c>
      <c r="O107" s="206"/>
      <c r="P107" s="206"/>
      <c r="Q107" s="206"/>
      <c r="R107" s="206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8" t="s">
        <v>101</v>
      </c>
      <c r="AZ107" s="206"/>
      <c r="BA107" s="206"/>
      <c r="BB107" s="206"/>
      <c r="BC107" s="206"/>
      <c r="BD107" s="206"/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08" t="s">
        <v>81</v>
      </c>
      <c r="BK107" s="206"/>
      <c r="BL107" s="206"/>
      <c r="BM107" s="206"/>
    </row>
    <row r="108" s="2" customFormat="1" ht="18" customHeight="1">
      <c r="A108" s="36"/>
      <c r="B108" s="37"/>
      <c r="C108" s="38"/>
      <c r="D108" s="202" t="s">
        <v>104</v>
      </c>
      <c r="E108" s="203"/>
      <c r="F108" s="203"/>
      <c r="G108" s="38"/>
      <c r="H108" s="38"/>
      <c r="I108" s="136"/>
      <c r="J108" s="204">
        <v>0</v>
      </c>
      <c r="K108" s="38"/>
      <c r="L108" s="205"/>
      <c r="M108" s="206"/>
      <c r="N108" s="207" t="s">
        <v>41</v>
      </c>
      <c r="O108" s="206"/>
      <c r="P108" s="206"/>
      <c r="Q108" s="206"/>
      <c r="R108" s="206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8" t="s">
        <v>101</v>
      </c>
      <c r="AZ108" s="206"/>
      <c r="BA108" s="206"/>
      <c r="BB108" s="206"/>
      <c r="BC108" s="206"/>
      <c r="BD108" s="206"/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208" t="s">
        <v>81</v>
      </c>
      <c r="BK108" s="206"/>
      <c r="BL108" s="206"/>
      <c r="BM108" s="206"/>
    </row>
    <row r="109" s="2" customFormat="1" ht="18" customHeight="1">
      <c r="A109" s="36"/>
      <c r="B109" s="37"/>
      <c r="C109" s="38"/>
      <c r="D109" s="202" t="s">
        <v>105</v>
      </c>
      <c r="E109" s="203"/>
      <c r="F109" s="203"/>
      <c r="G109" s="38"/>
      <c r="H109" s="38"/>
      <c r="I109" s="136"/>
      <c r="J109" s="204">
        <v>0</v>
      </c>
      <c r="K109" s="38"/>
      <c r="L109" s="205"/>
      <c r="M109" s="206"/>
      <c r="N109" s="207" t="s">
        <v>41</v>
      </c>
      <c r="O109" s="206"/>
      <c r="P109" s="206"/>
      <c r="Q109" s="206"/>
      <c r="R109" s="206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8" t="s">
        <v>101</v>
      </c>
      <c r="AZ109" s="206"/>
      <c r="BA109" s="206"/>
      <c r="BB109" s="206"/>
      <c r="BC109" s="206"/>
      <c r="BD109" s="206"/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08" t="s">
        <v>81</v>
      </c>
      <c r="BK109" s="206"/>
      <c r="BL109" s="206"/>
      <c r="BM109" s="206"/>
    </row>
    <row r="110" s="2" customFormat="1" ht="18" customHeight="1">
      <c r="A110" s="36"/>
      <c r="B110" s="37"/>
      <c r="C110" s="38"/>
      <c r="D110" s="203" t="s">
        <v>106</v>
      </c>
      <c r="E110" s="38"/>
      <c r="F110" s="38"/>
      <c r="G110" s="38"/>
      <c r="H110" s="38"/>
      <c r="I110" s="136"/>
      <c r="J110" s="204">
        <f>ROUND(J28*T110,2)</f>
        <v>0</v>
      </c>
      <c r="K110" s="38"/>
      <c r="L110" s="205"/>
      <c r="M110" s="206"/>
      <c r="N110" s="207" t="s">
        <v>41</v>
      </c>
      <c r="O110" s="206"/>
      <c r="P110" s="206"/>
      <c r="Q110" s="206"/>
      <c r="R110" s="206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8" t="s">
        <v>107</v>
      </c>
      <c r="AZ110" s="206"/>
      <c r="BA110" s="206"/>
      <c r="BB110" s="206"/>
      <c r="BC110" s="206"/>
      <c r="BD110" s="206"/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08" t="s">
        <v>81</v>
      </c>
      <c r="BK110" s="206"/>
      <c r="BL110" s="206"/>
      <c r="BM110" s="206"/>
    </row>
    <row r="111" s="2" customFormat="1">
      <c r="A111" s="36"/>
      <c r="B111" s="37"/>
      <c r="C111" s="38"/>
      <c r="D111" s="38"/>
      <c r="E111" s="38"/>
      <c r="F111" s="38"/>
      <c r="G111" s="38"/>
      <c r="H111" s="38"/>
      <c r="I111" s="136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9.28" customHeight="1">
      <c r="A112" s="36"/>
      <c r="B112" s="37"/>
      <c r="C112" s="210" t="s">
        <v>108</v>
      </c>
      <c r="D112" s="182"/>
      <c r="E112" s="182"/>
      <c r="F112" s="182"/>
      <c r="G112" s="182"/>
      <c r="H112" s="182"/>
      <c r="I112" s="183"/>
      <c r="J112" s="211">
        <f>ROUND(J94+J104,2)</f>
        <v>0</v>
      </c>
      <c r="K112" s="182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64"/>
      <c r="C113" s="65"/>
      <c r="D113" s="65"/>
      <c r="E113" s="65"/>
      <c r="F113" s="65"/>
      <c r="G113" s="65"/>
      <c r="H113" s="65"/>
      <c r="I113" s="177"/>
      <c r="J113" s="65"/>
      <c r="K113" s="65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6"/>
      <c r="C117" s="67"/>
      <c r="D117" s="67"/>
      <c r="E117" s="67"/>
      <c r="F117" s="67"/>
      <c r="G117" s="67"/>
      <c r="H117" s="67"/>
      <c r="I117" s="180"/>
      <c r="J117" s="67"/>
      <c r="K117" s="67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109</v>
      </c>
      <c r="D118" s="38"/>
      <c r="E118" s="38"/>
      <c r="F118" s="38"/>
      <c r="G118" s="38"/>
      <c r="H118" s="38"/>
      <c r="I118" s="136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136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8"/>
      <c r="E120" s="38"/>
      <c r="F120" s="38"/>
      <c r="G120" s="38"/>
      <c r="H120" s="38"/>
      <c r="I120" s="136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8"/>
      <c r="D121" s="38"/>
      <c r="E121" s="74" t="str">
        <f>E7</f>
        <v>MŠ Motýlek - Zastínění venkovními žaluziemi</v>
      </c>
      <c r="F121" s="38"/>
      <c r="G121" s="38"/>
      <c r="H121" s="38"/>
      <c r="I121" s="136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136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8"/>
      <c r="E123" s="38"/>
      <c r="F123" s="25" t="str">
        <f>F10</f>
        <v>Arabská 10/684, Praha 6 - Vokovice</v>
      </c>
      <c r="G123" s="38"/>
      <c r="H123" s="38"/>
      <c r="I123" s="139" t="s">
        <v>22</v>
      </c>
      <c r="J123" s="77" t="str">
        <f>IF(J10="","",J10)</f>
        <v>27. 11. 2020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136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8"/>
      <c r="E125" s="38"/>
      <c r="F125" s="25" t="str">
        <f>E13</f>
        <v xml:space="preserve"> </v>
      </c>
      <c r="G125" s="38"/>
      <c r="H125" s="38"/>
      <c r="I125" s="139" t="s">
        <v>30</v>
      </c>
      <c r="J125" s="34" t="str">
        <f>E19</f>
        <v>Ing. Radek Krýza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28</v>
      </c>
      <c r="D126" s="38"/>
      <c r="E126" s="38"/>
      <c r="F126" s="25" t="str">
        <f>IF(E16="","",E16)</f>
        <v>Vyplň údaj</v>
      </c>
      <c r="G126" s="38"/>
      <c r="H126" s="38"/>
      <c r="I126" s="139" t="s">
        <v>33</v>
      </c>
      <c r="J126" s="34" t="str">
        <f>E22</f>
        <v>Ing. Locihová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8"/>
      <c r="D127" s="38"/>
      <c r="E127" s="38"/>
      <c r="F127" s="38"/>
      <c r="G127" s="38"/>
      <c r="H127" s="38"/>
      <c r="I127" s="136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212"/>
      <c r="B128" s="213"/>
      <c r="C128" s="214" t="s">
        <v>110</v>
      </c>
      <c r="D128" s="215" t="s">
        <v>61</v>
      </c>
      <c r="E128" s="215" t="s">
        <v>57</v>
      </c>
      <c r="F128" s="215" t="s">
        <v>58</v>
      </c>
      <c r="G128" s="215" t="s">
        <v>111</v>
      </c>
      <c r="H128" s="215" t="s">
        <v>112</v>
      </c>
      <c r="I128" s="216" t="s">
        <v>113</v>
      </c>
      <c r="J128" s="217" t="s">
        <v>89</v>
      </c>
      <c r="K128" s="218" t="s">
        <v>114</v>
      </c>
      <c r="L128" s="219"/>
      <c r="M128" s="98" t="s">
        <v>1</v>
      </c>
      <c r="N128" s="99" t="s">
        <v>40</v>
      </c>
      <c r="O128" s="99" t="s">
        <v>115</v>
      </c>
      <c r="P128" s="99" t="s">
        <v>116</v>
      </c>
      <c r="Q128" s="99" t="s">
        <v>117</v>
      </c>
      <c r="R128" s="99" t="s">
        <v>118</v>
      </c>
      <c r="S128" s="99" t="s">
        <v>119</v>
      </c>
      <c r="T128" s="100" t="s">
        <v>120</v>
      </c>
      <c r="U128" s="21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/>
    </row>
    <row r="129" s="2" customFormat="1" ht="22.8" customHeight="1">
      <c r="A129" s="36"/>
      <c r="B129" s="37"/>
      <c r="C129" s="105" t="s">
        <v>121</v>
      </c>
      <c r="D129" s="38"/>
      <c r="E129" s="38"/>
      <c r="F129" s="38"/>
      <c r="G129" s="38"/>
      <c r="H129" s="38"/>
      <c r="I129" s="136"/>
      <c r="J129" s="220">
        <f>BK129</f>
        <v>0</v>
      </c>
      <c r="K129" s="38"/>
      <c r="L129" s="42"/>
      <c r="M129" s="101"/>
      <c r="N129" s="221"/>
      <c r="O129" s="102"/>
      <c r="P129" s="222">
        <f>P130+P143</f>
        <v>0</v>
      </c>
      <c r="Q129" s="102"/>
      <c r="R129" s="222">
        <f>R130+R143</f>
        <v>0.22021499999999999</v>
      </c>
      <c r="S129" s="102"/>
      <c r="T129" s="223">
        <f>T130+T143</f>
        <v>0.002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75</v>
      </c>
      <c r="AU129" s="15" t="s">
        <v>91</v>
      </c>
      <c r="BK129" s="224">
        <f>BK130+BK143</f>
        <v>0</v>
      </c>
    </row>
    <row r="130" s="12" customFormat="1" ht="25.92" customHeight="1">
      <c r="A130" s="12"/>
      <c r="B130" s="225"/>
      <c r="C130" s="226"/>
      <c r="D130" s="227" t="s">
        <v>75</v>
      </c>
      <c r="E130" s="228" t="s">
        <v>122</v>
      </c>
      <c r="F130" s="228" t="s">
        <v>123</v>
      </c>
      <c r="G130" s="226"/>
      <c r="H130" s="226"/>
      <c r="I130" s="229"/>
      <c r="J130" s="230">
        <f>BK130</f>
        <v>0</v>
      </c>
      <c r="K130" s="226"/>
      <c r="L130" s="231"/>
      <c r="M130" s="232"/>
      <c r="N130" s="233"/>
      <c r="O130" s="233"/>
      <c r="P130" s="234">
        <f>P131+P132+P141</f>
        <v>0</v>
      </c>
      <c r="Q130" s="233"/>
      <c r="R130" s="234">
        <f>R131+R132+R141</f>
        <v>0.094060000000000005</v>
      </c>
      <c r="S130" s="233"/>
      <c r="T130" s="235">
        <f>T131+T132+T141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6" t="s">
        <v>81</v>
      </c>
      <c r="AT130" s="237" t="s">
        <v>75</v>
      </c>
      <c r="AU130" s="237" t="s">
        <v>76</v>
      </c>
      <c r="AY130" s="236" t="s">
        <v>124</v>
      </c>
      <c r="BK130" s="238">
        <f>BK131+BK132+BK141</f>
        <v>0</v>
      </c>
    </row>
    <row r="131" s="2" customFormat="1" ht="24" customHeight="1">
      <c r="A131" s="36"/>
      <c r="B131" s="37"/>
      <c r="C131" s="239" t="s">
        <v>81</v>
      </c>
      <c r="D131" s="239" t="s">
        <v>125</v>
      </c>
      <c r="E131" s="240" t="s">
        <v>126</v>
      </c>
      <c r="F131" s="241" t="s">
        <v>127</v>
      </c>
      <c r="G131" s="242" t="s">
        <v>128</v>
      </c>
      <c r="H131" s="243">
        <v>16</v>
      </c>
      <c r="I131" s="244"/>
      <c r="J131" s="245">
        <f>ROUND(I131*H131,2)</f>
        <v>0</v>
      </c>
      <c r="K131" s="246"/>
      <c r="L131" s="42"/>
      <c r="M131" s="247" t="s">
        <v>1</v>
      </c>
      <c r="N131" s="248" t="s">
        <v>41</v>
      </c>
      <c r="O131" s="89"/>
      <c r="P131" s="249">
        <f>O131*H131</f>
        <v>0</v>
      </c>
      <c r="Q131" s="249">
        <v>0.0055700000000000003</v>
      </c>
      <c r="R131" s="249">
        <f>Q131*H131</f>
        <v>0.089120000000000005</v>
      </c>
      <c r="S131" s="249">
        <v>0</v>
      </c>
      <c r="T131" s="25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51" t="s">
        <v>129</v>
      </c>
      <c r="AT131" s="251" t="s">
        <v>125</v>
      </c>
      <c r="AU131" s="251" t="s">
        <v>81</v>
      </c>
      <c r="AY131" s="15" t="s">
        <v>124</v>
      </c>
      <c r="BE131" s="252">
        <f>IF(N131="základní",J131,0)</f>
        <v>0</v>
      </c>
      <c r="BF131" s="252">
        <f>IF(N131="snížená",J131,0)</f>
        <v>0</v>
      </c>
      <c r="BG131" s="252">
        <f>IF(N131="zákl. přenesená",J131,0)</f>
        <v>0</v>
      </c>
      <c r="BH131" s="252">
        <f>IF(N131="sníž. přenesená",J131,0)</f>
        <v>0</v>
      </c>
      <c r="BI131" s="252">
        <f>IF(N131="nulová",J131,0)</f>
        <v>0</v>
      </c>
      <c r="BJ131" s="15" t="s">
        <v>81</v>
      </c>
      <c r="BK131" s="252">
        <f>ROUND(I131*H131,2)</f>
        <v>0</v>
      </c>
      <c r="BL131" s="15" t="s">
        <v>129</v>
      </c>
      <c r="BM131" s="251" t="s">
        <v>130</v>
      </c>
    </row>
    <row r="132" s="12" customFormat="1" ht="22.8" customHeight="1">
      <c r="A132" s="12"/>
      <c r="B132" s="225"/>
      <c r="C132" s="226"/>
      <c r="D132" s="227" t="s">
        <v>75</v>
      </c>
      <c r="E132" s="253" t="s">
        <v>131</v>
      </c>
      <c r="F132" s="253" t="s">
        <v>132</v>
      </c>
      <c r="G132" s="226"/>
      <c r="H132" s="226"/>
      <c r="I132" s="229"/>
      <c r="J132" s="254">
        <f>BK132</f>
        <v>0</v>
      </c>
      <c r="K132" s="226"/>
      <c r="L132" s="231"/>
      <c r="M132" s="232"/>
      <c r="N132" s="233"/>
      <c r="O132" s="233"/>
      <c r="P132" s="234">
        <f>SUM(P133:P140)</f>
        <v>0</v>
      </c>
      <c r="Q132" s="233"/>
      <c r="R132" s="234">
        <f>SUM(R133:R140)</f>
        <v>0.0049399999999999999</v>
      </c>
      <c r="S132" s="233"/>
      <c r="T132" s="235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6" t="s">
        <v>81</v>
      </c>
      <c r="AT132" s="237" t="s">
        <v>75</v>
      </c>
      <c r="AU132" s="237" t="s">
        <v>81</v>
      </c>
      <c r="AY132" s="236" t="s">
        <v>124</v>
      </c>
      <c r="BK132" s="238">
        <f>SUM(BK133:BK140)</f>
        <v>0</v>
      </c>
    </row>
    <row r="133" s="2" customFormat="1" ht="24" customHeight="1">
      <c r="A133" s="36"/>
      <c r="B133" s="37"/>
      <c r="C133" s="239" t="s">
        <v>83</v>
      </c>
      <c r="D133" s="239" t="s">
        <v>125</v>
      </c>
      <c r="E133" s="240" t="s">
        <v>133</v>
      </c>
      <c r="F133" s="241" t="s">
        <v>134</v>
      </c>
      <c r="G133" s="242" t="s">
        <v>135</v>
      </c>
      <c r="H133" s="243">
        <v>495</v>
      </c>
      <c r="I133" s="244"/>
      <c r="J133" s="245">
        <f>ROUND(I133*H133,2)</f>
        <v>0</v>
      </c>
      <c r="K133" s="246"/>
      <c r="L133" s="42"/>
      <c r="M133" s="247" t="s">
        <v>1</v>
      </c>
      <c r="N133" s="248" t="s">
        <v>41</v>
      </c>
      <c r="O133" s="89"/>
      <c r="P133" s="249">
        <f>O133*H133</f>
        <v>0</v>
      </c>
      <c r="Q133" s="249">
        <v>0</v>
      </c>
      <c r="R133" s="249">
        <f>Q133*H133</f>
        <v>0</v>
      </c>
      <c r="S133" s="249">
        <v>0</v>
      </c>
      <c r="T133" s="25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51" t="s">
        <v>129</v>
      </c>
      <c r="AT133" s="251" t="s">
        <v>125</v>
      </c>
      <c r="AU133" s="251" t="s">
        <v>83</v>
      </c>
      <c r="AY133" s="15" t="s">
        <v>124</v>
      </c>
      <c r="BE133" s="252">
        <f>IF(N133="základní",J133,0)</f>
        <v>0</v>
      </c>
      <c r="BF133" s="252">
        <f>IF(N133="snížená",J133,0)</f>
        <v>0</v>
      </c>
      <c r="BG133" s="252">
        <f>IF(N133="zákl. přenesená",J133,0)</f>
        <v>0</v>
      </c>
      <c r="BH133" s="252">
        <f>IF(N133="sníž. přenesená",J133,0)</f>
        <v>0</v>
      </c>
      <c r="BI133" s="252">
        <f>IF(N133="nulová",J133,0)</f>
        <v>0</v>
      </c>
      <c r="BJ133" s="15" t="s">
        <v>81</v>
      </c>
      <c r="BK133" s="252">
        <f>ROUND(I133*H133,2)</f>
        <v>0</v>
      </c>
      <c r="BL133" s="15" t="s">
        <v>129</v>
      </c>
      <c r="BM133" s="251" t="s">
        <v>136</v>
      </c>
    </row>
    <row r="134" s="13" customFormat="1">
      <c r="A134" s="13"/>
      <c r="B134" s="255"/>
      <c r="C134" s="256"/>
      <c r="D134" s="257" t="s">
        <v>137</v>
      </c>
      <c r="E134" s="258" t="s">
        <v>1</v>
      </c>
      <c r="F134" s="259" t="s">
        <v>138</v>
      </c>
      <c r="G134" s="256"/>
      <c r="H134" s="260">
        <v>495</v>
      </c>
      <c r="I134" s="261"/>
      <c r="J134" s="256"/>
      <c r="K134" s="256"/>
      <c r="L134" s="262"/>
      <c r="M134" s="263"/>
      <c r="N134" s="264"/>
      <c r="O134" s="264"/>
      <c r="P134" s="264"/>
      <c r="Q134" s="264"/>
      <c r="R134" s="264"/>
      <c r="S134" s="264"/>
      <c r="T134" s="26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6" t="s">
        <v>137</v>
      </c>
      <c r="AU134" s="266" t="s">
        <v>83</v>
      </c>
      <c r="AV134" s="13" t="s">
        <v>83</v>
      </c>
      <c r="AW134" s="13" t="s">
        <v>32</v>
      </c>
      <c r="AX134" s="13" t="s">
        <v>81</v>
      </c>
      <c r="AY134" s="266" t="s">
        <v>124</v>
      </c>
    </row>
    <row r="135" s="2" customFormat="1" ht="24" customHeight="1">
      <c r="A135" s="36"/>
      <c r="B135" s="37"/>
      <c r="C135" s="239" t="s">
        <v>139</v>
      </c>
      <c r="D135" s="239" t="s">
        <v>125</v>
      </c>
      <c r="E135" s="240" t="s">
        <v>140</v>
      </c>
      <c r="F135" s="241" t="s">
        <v>141</v>
      </c>
      <c r="G135" s="242" t="s">
        <v>135</v>
      </c>
      <c r="H135" s="243">
        <v>7425</v>
      </c>
      <c r="I135" s="244"/>
      <c r="J135" s="245">
        <f>ROUND(I135*H135,2)</f>
        <v>0</v>
      </c>
      <c r="K135" s="246"/>
      <c r="L135" s="42"/>
      <c r="M135" s="247" t="s">
        <v>1</v>
      </c>
      <c r="N135" s="248" t="s">
        <v>41</v>
      </c>
      <c r="O135" s="89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51" t="s">
        <v>129</v>
      </c>
      <c r="AT135" s="251" t="s">
        <v>125</v>
      </c>
      <c r="AU135" s="251" t="s">
        <v>83</v>
      </c>
      <c r="AY135" s="15" t="s">
        <v>124</v>
      </c>
      <c r="BE135" s="252">
        <f>IF(N135="základní",J135,0)</f>
        <v>0</v>
      </c>
      <c r="BF135" s="252">
        <f>IF(N135="snížená",J135,0)</f>
        <v>0</v>
      </c>
      <c r="BG135" s="252">
        <f>IF(N135="zákl. přenesená",J135,0)</f>
        <v>0</v>
      </c>
      <c r="BH135" s="252">
        <f>IF(N135="sníž. přenesená",J135,0)</f>
        <v>0</v>
      </c>
      <c r="BI135" s="252">
        <f>IF(N135="nulová",J135,0)</f>
        <v>0</v>
      </c>
      <c r="BJ135" s="15" t="s">
        <v>81</v>
      </c>
      <c r="BK135" s="252">
        <f>ROUND(I135*H135,2)</f>
        <v>0</v>
      </c>
      <c r="BL135" s="15" t="s">
        <v>129</v>
      </c>
      <c r="BM135" s="251" t="s">
        <v>142</v>
      </c>
    </row>
    <row r="136" s="13" customFormat="1">
      <c r="A136" s="13"/>
      <c r="B136" s="255"/>
      <c r="C136" s="256"/>
      <c r="D136" s="257" t="s">
        <v>137</v>
      </c>
      <c r="E136" s="258" t="s">
        <v>1</v>
      </c>
      <c r="F136" s="259" t="s">
        <v>143</v>
      </c>
      <c r="G136" s="256"/>
      <c r="H136" s="260">
        <v>495</v>
      </c>
      <c r="I136" s="261"/>
      <c r="J136" s="256"/>
      <c r="K136" s="256"/>
      <c r="L136" s="262"/>
      <c r="M136" s="263"/>
      <c r="N136" s="264"/>
      <c r="O136" s="264"/>
      <c r="P136" s="264"/>
      <c r="Q136" s="264"/>
      <c r="R136" s="264"/>
      <c r="S136" s="264"/>
      <c r="T136" s="26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6" t="s">
        <v>137</v>
      </c>
      <c r="AU136" s="266" t="s">
        <v>83</v>
      </c>
      <c r="AV136" s="13" t="s">
        <v>83</v>
      </c>
      <c r="AW136" s="13" t="s">
        <v>32</v>
      </c>
      <c r="AX136" s="13" t="s">
        <v>81</v>
      </c>
      <c r="AY136" s="266" t="s">
        <v>124</v>
      </c>
    </row>
    <row r="137" s="13" customFormat="1">
      <c r="A137" s="13"/>
      <c r="B137" s="255"/>
      <c r="C137" s="256"/>
      <c r="D137" s="257" t="s">
        <v>137</v>
      </c>
      <c r="E137" s="256"/>
      <c r="F137" s="259" t="s">
        <v>144</v>
      </c>
      <c r="G137" s="256"/>
      <c r="H137" s="260">
        <v>7425</v>
      </c>
      <c r="I137" s="261"/>
      <c r="J137" s="256"/>
      <c r="K137" s="256"/>
      <c r="L137" s="262"/>
      <c r="M137" s="263"/>
      <c r="N137" s="264"/>
      <c r="O137" s="264"/>
      <c r="P137" s="264"/>
      <c r="Q137" s="264"/>
      <c r="R137" s="264"/>
      <c r="S137" s="264"/>
      <c r="T137" s="26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6" t="s">
        <v>137</v>
      </c>
      <c r="AU137" s="266" t="s">
        <v>83</v>
      </c>
      <c r="AV137" s="13" t="s">
        <v>83</v>
      </c>
      <c r="AW137" s="13" t="s">
        <v>4</v>
      </c>
      <c r="AX137" s="13" t="s">
        <v>81</v>
      </c>
      <c r="AY137" s="266" t="s">
        <v>124</v>
      </c>
    </row>
    <row r="138" s="2" customFormat="1" ht="24" customHeight="1">
      <c r="A138" s="36"/>
      <c r="B138" s="37"/>
      <c r="C138" s="239" t="s">
        <v>129</v>
      </c>
      <c r="D138" s="239" t="s">
        <v>125</v>
      </c>
      <c r="E138" s="240" t="s">
        <v>145</v>
      </c>
      <c r="F138" s="241" t="s">
        <v>146</v>
      </c>
      <c r="G138" s="242" t="s">
        <v>135</v>
      </c>
      <c r="H138" s="243">
        <v>495</v>
      </c>
      <c r="I138" s="244"/>
      <c r="J138" s="245">
        <f>ROUND(I138*H138,2)</f>
        <v>0</v>
      </c>
      <c r="K138" s="246"/>
      <c r="L138" s="42"/>
      <c r="M138" s="247" t="s">
        <v>1</v>
      </c>
      <c r="N138" s="248" t="s">
        <v>41</v>
      </c>
      <c r="O138" s="89"/>
      <c r="P138" s="249">
        <f>O138*H138</f>
        <v>0</v>
      </c>
      <c r="Q138" s="249">
        <v>0</v>
      </c>
      <c r="R138" s="249">
        <f>Q138*H138</f>
        <v>0</v>
      </c>
      <c r="S138" s="249">
        <v>0</v>
      </c>
      <c r="T138" s="25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51" t="s">
        <v>129</v>
      </c>
      <c r="AT138" s="251" t="s">
        <v>125</v>
      </c>
      <c r="AU138" s="251" t="s">
        <v>83</v>
      </c>
      <c r="AY138" s="15" t="s">
        <v>124</v>
      </c>
      <c r="BE138" s="252">
        <f>IF(N138="základní",J138,0)</f>
        <v>0</v>
      </c>
      <c r="BF138" s="252">
        <f>IF(N138="snížená",J138,0)</f>
        <v>0</v>
      </c>
      <c r="BG138" s="252">
        <f>IF(N138="zákl. přenesená",J138,0)</f>
        <v>0</v>
      </c>
      <c r="BH138" s="252">
        <f>IF(N138="sníž. přenesená",J138,0)</f>
        <v>0</v>
      </c>
      <c r="BI138" s="252">
        <f>IF(N138="nulová",J138,0)</f>
        <v>0</v>
      </c>
      <c r="BJ138" s="15" t="s">
        <v>81</v>
      </c>
      <c r="BK138" s="252">
        <f>ROUND(I138*H138,2)</f>
        <v>0</v>
      </c>
      <c r="BL138" s="15" t="s">
        <v>129</v>
      </c>
      <c r="BM138" s="251" t="s">
        <v>147</v>
      </c>
    </row>
    <row r="139" s="2" customFormat="1" ht="24" customHeight="1">
      <c r="A139" s="36"/>
      <c r="B139" s="37"/>
      <c r="C139" s="239" t="s">
        <v>148</v>
      </c>
      <c r="D139" s="239" t="s">
        <v>125</v>
      </c>
      <c r="E139" s="240" t="s">
        <v>149</v>
      </c>
      <c r="F139" s="241" t="s">
        <v>150</v>
      </c>
      <c r="G139" s="242" t="s">
        <v>135</v>
      </c>
      <c r="H139" s="243">
        <v>38</v>
      </c>
      <c r="I139" s="244"/>
      <c r="J139" s="245">
        <f>ROUND(I139*H139,2)</f>
        <v>0</v>
      </c>
      <c r="K139" s="246"/>
      <c r="L139" s="42"/>
      <c r="M139" s="247" t="s">
        <v>1</v>
      </c>
      <c r="N139" s="248" t="s">
        <v>41</v>
      </c>
      <c r="O139" s="89"/>
      <c r="P139" s="249">
        <f>O139*H139</f>
        <v>0</v>
      </c>
      <c r="Q139" s="249">
        <v>0.00012999999999999999</v>
      </c>
      <c r="R139" s="249">
        <f>Q139*H139</f>
        <v>0.0049399999999999999</v>
      </c>
      <c r="S139" s="249">
        <v>0</v>
      </c>
      <c r="T139" s="25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51" t="s">
        <v>129</v>
      </c>
      <c r="AT139" s="251" t="s">
        <v>125</v>
      </c>
      <c r="AU139" s="251" t="s">
        <v>83</v>
      </c>
      <c r="AY139" s="15" t="s">
        <v>124</v>
      </c>
      <c r="BE139" s="252">
        <f>IF(N139="základní",J139,0)</f>
        <v>0</v>
      </c>
      <c r="BF139" s="252">
        <f>IF(N139="snížená",J139,0)</f>
        <v>0</v>
      </c>
      <c r="BG139" s="252">
        <f>IF(N139="zákl. přenesená",J139,0)</f>
        <v>0</v>
      </c>
      <c r="BH139" s="252">
        <f>IF(N139="sníž. přenesená",J139,0)</f>
        <v>0</v>
      </c>
      <c r="BI139" s="252">
        <f>IF(N139="nulová",J139,0)</f>
        <v>0</v>
      </c>
      <c r="BJ139" s="15" t="s">
        <v>81</v>
      </c>
      <c r="BK139" s="252">
        <f>ROUND(I139*H139,2)</f>
        <v>0</v>
      </c>
      <c r="BL139" s="15" t="s">
        <v>129</v>
      </c>
      <c r="BM139" s="251" t="s">
        <v>151</v>
      </c>
    </row>
    <row r="140" s="2" customFormat="1" ht="16.5" customHeight="1">
      <c r="A140" s="36"/>
      <c r="B140" s="37"/>
      <c r="C140" s="239" t="s">
        <v>152</v>
      </c>
      <c r="D140" s="239" t="s">
        <v>125</v>
      </c>
      <c r="E140" s="240" t="s">
        <v>153</v>
      </c>
      <c r="F140" s="241" t="s">
        <v>154</v>
      </c>
      <c r="G140" s="242" t="s">
        <v>135</v>
      </c>
      <c r="H140" s="243">
        <v>245</v>
      </c>
      <c r="I140" s="244"/>
      <c r="J140" s="245">
        <f>ROUND(I140*H140,2)</f>
        <v>0</v>
      </c>
      <c r="K140" s="246"/>
      <c r="L140" s="42"/>
      <c r="M140" s="247" t="s">
        <v>1</v>
      </c>
      <c r="N140" s="248" t="s">
        <v>41</v>
      </c>
      <c r="O140" s="89"/>
      <c r="P140" s="249">
        <f>O140*H140</f>
        <v>0</v>
      </c>
      <c r="Q140" s="249">
        <v>0</v>
      </c>
      <c r="R140" s="249">
        <f>Q140*H140</f>
        <v>0</v>
      </c>
      <c r="S140" s="249">
        <v>0</v>
      </c>
      <c r="T140" s="25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51" t="s">
        <v>129</v>
      </c>
      <c r="AT140" s="251" t="s">
        <v>125</v>
      </c>
      <c r="AU140" s="251" t="s">
        <v>83</v>
      </c>
      <c r="AY140" s="15" t="s">
        <v>124</v>
      </c>
      <c r="BE140" s="252">
        <f>IF(N140="základní",J140,0)</f>
        <v>0</v>
      </c>
      <c r="BF140" s="252">
        <f>IF(N140="snížená",J140,0)</f>
        <v>0</v>
      </c>
      <c r="BG140" s="252">
        <f>IF(N140="zákl. přenesená",J140,0)</f>
        <v>0</v>
      </c>
      <c r="BH140" s="252">
        <f>IF(N140="sníž. přenesená",J140,0)</f>
        <v>0</v>
      </c>
      <c r="BI140" s="252">
        <f>IF(N140="nulová",J140,0)</f>
        <v>0</v>
      </c>
      <c r="BJ140" s="15" t="s">
        <v>81</v>
      </c>
      <c r="BK140" s="252">
        <f>ROUND(I140*H140,2)</f>
        <v>0</v>
      </c>
      <c r="BL140" s="15" t="s">
        <v>129</v>
      </c>
      <c r="BM140" s="251" t="s">
        <v>155</v>
      </c>
    </row>
    <row r="141" s="12" customFormat="1" ht="22.8" customHeight="1">
      <c r="A141" s="12"/>
      <c r="B141" s="225"/>
      <c r="C141" s="226"/>
      <c r="D141" s="227" t="s">
        <v>75</v>
      </c>
      <c r="E141" s="253" t="s">
        <v>156</v>
      </c>
      <c r="F141" s="253" t="s">
        <v>157</v>
      </c>
      <c r="G141" s="226"/>
      <c r="H141" s="226"/>
      <c r="I141" s="229"/>
      <c r="J141" s="254">
        <f>BK141</f>
        <v>0</v>
      </c>
      <c r="K141" s="226"/>
      <c r="L141" s="231"/>
      <c r="M141" s="232"/>
      <c r="N141" s="233"/>
      <c r="O141" s="233"/>
      <c r="P141" s="234">
        <f>P142</f>
        <v>0</v>
      </c>
      <c r="Q141" s="233"/>
      <c r="R141" s="234">
        <f>R142</f>
        <v>0</v>
      </c>
      <c r="S141" s="233"/>
      <c r="T141" s="235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6" t="s">
        <v>81</v>
      </c>
      <c r="AT141" s="237" t="s">
        <v>75</v>
      </c>
      <c r="AU141" s="237" t="s">
        <v>81</v>
      </c>
      <c r="AY141" s="236" t="s">
        <v>124</v>
      </c>
      <c r="BK141" s="238">
        <f>BK142</f>
        <v>0</v>
      </c>
    </row>
    <row r="142" s="2" customFormat="1" ht="16.5" customHeight="1">
      <c r="A142" s="36"/>
      <c r="B142" s="37"/>
      <c r="C142" s="239" t="s">
        <v>158</v>
      </c>
      <c r="D142" s="239" t="s">
        <v>125</v>
      </c>
      <c r="E142" s="240" t="s">
        <v>159</v>
      </c>
      <c r="F142" s="241" t="s">
        <v>160</v>
      </c>
      <c r="G142" s="242" t="s">
        <v>161</v>
      </c>
      <c r="H142" s="243">
        <v>0.094</v>
      </c>
      <c r="I142" s="244"/>
      <c r="J142" s="245">
        <f>ROUND(I142*H142,2)</f>
        <v>0</v>
      </c>
      <c r="K142" s="246"/>
      <c r="L142" s="42"/>
      <c r="M142" s="247" t="s">
        <v>1</v>
      </c>
      <c r="N142" s="248" t="s">
        <v>41</v>
      </c>
      <c r="O142" s="89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51" t="s">
        <v>129</v>
      </c>
      <c r="AT142" s="251" t="s">
        <v>125</v>
      </c>
      <c r="AU142" s="251" t="s">
        <v>83</v>
      </c>
      <c r="AY142" s="15" t="s">
        <v>124</v>
      </c>
      <c r="BE142" s="252">
        <f>IF(N142="základní",J142,0)</f>
        <v>0</v>
      </c>
      <c r="BF142" s="252">
        <f>IF(N142="snížená",J142,0)</f>
        <v>0</v>
      </c>
      <c r="BG142" s="252">
        <f>IF(N142="zákl. přenesená",J142,0)</f>
        <v>0</v>
      </c>
      <c r="BH142" s="252">
        <f>IF(N142="sníž. přenesená",J142,0)</f>
        <v>0</v>
      </c>
      <c r="BI142" s="252">
        <f>IF(N142="nulová",J142,0)</f>
        <v>0</v>
      </c>
      <c r="BJ142" s="15" t="s">
        <v>81</v>
      </c>
      <c r="BK142" s="252">
        <f>ROUND(I142*H142,2)</f>
        <v>0</v>
      </c>
      <c r="BL142" s="15" t="s">
        <v>129</v>
      </c>
      <c r="BM142" s="251" t="s">
        <v>162</v>
      </c>
    </row>
    <row r="143" s="12" customFormat="1" ht="25.92" customHeight="1">
      <c r="A143" s="12"/>
      <c r="B143" s="225"/>
      <c r="C143" s="226"/>
      <c r="D143" s="227" t="s">
        <v>75</v>
      </c>
      <c r="E143" s="228" t="s">
        <v>163</v>
      </c>
      <c r="F143" s="228" t="s">
        <v>164</v>
      </c>
      <c r="G143" s="226"/>
      <c r="H143" s="226"/>
      <c r="I143" s="229"/>
      <c r="J143" s="230">
        <f>BK143</f>
        <v>0</v>
      </c>
      <c r="K143" s="226"/>
      <c r="L143" s="231"/>
      <c r="M143" s="232"/>
      <c r="N143" s="233"/>
      <c r="O143" s="233"/>
      <c r="P143" s="234">
        <f>P144+P158+P163</f>
        <v>0</v>
      </c>
      <c r="Q143" s="233"/>
      <c r="R143" s="234">
        <f>R144+R158+R163</f>
        <v>0.12615499999999999</v>
      </c>
      <c r="S143" s="233"/>
      <c r="T143" s="235">
        <f>T144+T158+T163</f>
        <v>0.002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6" t="s">
        <v>83</v>
      </c>
      <c r="AT143" s="237" t="s">
        <v>75</v>
      </c>
      <c r="AU143" s="237" t="s">
        <v>76</v>
      </c>
      <c r="AY143" s="236" t="s">
        <v>124</v>
      </c>
      <c r="BK143" s="238">
        <f>BK144+BK158+BK163</f>
        <v>0</v>
      </c>
    </row>
    <row r="144" s="12" customFormat="1" ht="22.8" customHeight="1">
      <c r="A144" s="12"/>
      <c r="B144" s="225"/>
      <c r="C144" s="226"/>
      <c r="D144" s="227" t="s">
        <v>75</v>
      </c>
      <c r="E144" s="253" t="s">
        <v>165</v>
      </c>
      <c r="F144" s="253" t="s">
        <v>166</v>
      </c>
      <c r="G144" s="226"/>
      <c r="H144" s="226"/>
      <c r="I144" s="229"/>
      <c r="J144" s="254">
        <f>BK144</f>
        <v>0</v>
      </c>
      <c r="K144" s="226"/>
      <c r="L144" s="231"/>
      <c r="M144" s="232"/>
      <c r="N144" s="233"/>
      <c r="O144" s="233"/>
      <c r="P144" s="234">
        <f>SUM(P145:P157)</f>
        <v>0</v>
      </c>
      <c r="Q144" s="233"/>
      <c r="R144" s="234">
        <f>SUM(R145:R157)</f>
        <v>0.099659999999999999</v>
      </c>
      <c r="S144" s="233"/>
      <c r="T144" s="235">
        <f>SUM(T145:T157)</f>
        <v>0.002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6" t="s">
        <v>83</v>
      </c>
      <c r="AT144" s="237" t="s">
        <v>75</v>
      </c>
      <c r="AU144" s="237" t="s">
        <v>81</v>
      </c>
      <c r="AY144" s="236" t="s">
        <v>124</v>
      </c>
      <c r="BK144" s="238">
        <f>SUM(BK145:BK157)</f>
        <v>0</v>
      </c>
    </row>
    <row r="145" s="2" customFormat="1" ht="16.5" customHeight="1">
      <c r="A145" s="36"/>
      <c r="B145" s="37"/>
      <c r="C145" s="239" t="s">
        <v>167</v>
      </c>
      <c r="D145" s="239" t="s">
        <v>125</v>
      </c>
      <c r="E145" s="240" t="s">
        <v>168</v>
      </c>
      <c r="F145" s="241" t="s">
        <v>169</v>
      </c>
      <c r="G145" s="242" t="s">
        <v>170</v>
      </c>
      <c r="H145" s="243">
        <v>36</v>
      </c>
      <c r="I145" s="244"/>
      <c r="J145" s="245">
        <f>ROUND(I145*H145,2)</f>
        <v>0</v>
      </c>
      <c r="K145" s="246"/>
      <c r="L145" s="42"/>
      <c r="M145" s="247" t="s">
        <v>1</v>
      </c>
      <c r="N145" s="248" t="s">
        <v>41</v>
      </c>
      <c r="O145" s="89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51" t="s">
        <v>171</v>
      </c>
      <c r="AT145" s="251" t="s">
        <v>125</v>
      </c>
      <c r="AU145" s="251" t="s">
        <v>83</v>
      </c>
      <c r="AY145" s="15" t="s">
        <v>124</v>
      </c>
      <c r="BE145" s="252">
        <f>IF(N145="základní",J145,0)</f>
        <v>0</v>
      </c>
      <c r="BF145" s="252">
        <f>IF(N145="snížená",J145,0)</f>
        <v>0</v>
      </c>
      <c r="BG145" s="252">
        <f>IF(N145="zákl. přenesená",J145,0)</f>
        <v>0</v>
      </c>
      <c r="BH145" s="252">
        <f>IF(N145="sníž. přenesená",J145,0)</f>
        <v>0</v>
      </c>
      <c r="BI145" s="252">
        <f>IF(N145="nulová",J145,0)</f>
        <v>0</v>
      </c>
      <c r="BJ145" s="15" t="s">
        <v>81</v>
      </c>
      <c r="BK145" s="252">
        <f>ROUND(I145*H145,2)</f>
        <v>0</v>
      </c>
      <c r="BL145" s="15" t="s">
        <v>171</v>
      </c>
      <c r="BM145" s="251" t="s">
        <v>172</v>
      </c>
    </row>
    <row r="146" s="2" customFormat="1" ht="24" customHeight="1">
      <c r="A146" s="36"/>
      <c r="B146" s="37"/>
      <c r="C146" s="239" t="s">
        <v>131</v>
      </c>
      <c r="D146" s="239" t="s">
        <v>125</v>
      </c>
      <c r="E146" s="240" t="s">
        <v>173</v>
      </c>
      <c r="F146" s="241" t="s">
        <v>174</v>
      </c>
      <c r="G146" s="242" t="s">
        <v>175</v>
      </c>
      <c r="H146" s="243">
        <v>240</v>
      </c>
      <c r="I146" s="244"/>
      <c r="J146" s="245">
        <f>ROUND(I146*H146,2)</f>
        <v>0</v>
      </c>
      <c r="K146" s="246"/>
      <c r="L146" s="42"/>
      <c r="M146" s="247" t="s">
        <v>1</v>
      </c>
      <c r="N146" s="248" t="s">
        <v>41</v>
      </c>
      <c r="O146" s="89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51" t="s">
        <v>171</v>
      </c>
      <c r="AT146" s="251" t="s">
        <v>125</v>
      </c>
      <c r="AU146" s="251" t="s">
        <v>83</v>
      </c>
      <c r="AY146" s="15" t="s">
        <v>124</v>
      </c>
      <c r="BE146" s="252">
        <f>IF(N146="základní",J146,0)</f>
        <v>0</v>
      </c>
      <c r="BF146" s="252">
        <f>IF(N146="snížená",J146,0)</f>
        <v>0</v>
      </c>
      <c r="BG146" s="252">
        <f>IF(N146="zákl. přenesená",J146,0)</f>
        <v>0</v>
      </c>
      <c r="BH146" s="252">
        <f>IF(N146="sníž. přenesená",J146,0)</f>
        <v>0</v>
      </c>
      <c r="BI146" s="252">
        <f>IF(N146="nulová",J146,0)</f>
        <v>0</v>
      </c>
      <c r="BJ146" s="15" t="s">
        <v>81</v>
      </c>
      <c r="BK146" s="252">
        <f>ROUND(I146*H146,2)</f>
        <v>0</v>
      </c>
      <c r="BL146" s="15" t="s">
        <v>171</v>
      </c>
      <c r="BM146" s="251" t="s">
        <v>176</v>
      </c>
    </row>
    <row r="147" s="2" customFormat="1" ht="16.5" customHeight="1">
      <c r="A147" s="36"/>
      <c r="B147" s="37"/>
      <c r="C147" s="267" t="s">
        <v>177</v>
      </c>
      <c r="D147" s="267" t="s">
        <v>178</v>
      </c>
      <c r="E147" s="268" t="s">
        <v>179</v>
      </c>
      <c r="F147" s="269" t="s">
        <v>180</v>
      </c>
      <c r="G147" s="270" t="s">
        <v>175</v>
      </c>
      <c r="H147" s="271">
        <v>240</v>
      </c>
      <c r="I147" s="272"/>
      <c r="J147" s="273">
        <f>ROUND(I147*H147,2)</f>
        <v>0</v>
      </c>
      <c r="K147" s="274"/>
      <c r="L147" s="275"/>
      <c r="M147" s="276" t="s">
        <v>1</v>
      </c>
      <c r="N147" s="277" t="s">
        <v>41</v>
      </c>
      <c r="O147" s="89"/>
      <c r="P147" s="249">
        <f>O147*H147</f>
        <v>0</v>
      </c>
      <c r="Q147" s="249">
        <v>0.00017000000000000001</v>
      </c>
      <c r="R147" s="249">
        <f>Q147*H147</f>
        <v>0.040800000000000003</v>
      </c>
      <c r="S147" s="249">
        <v>0</v>
      </c>
      <c r="T147" s="25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51" t="s">
        <v>181</v>
      </c>
      <c r="AT147" s="251" t="s">
        <v>178</v>
      </c>
      <c r="AU147" s="251" t="s">
        <v>83</v>
      </c>
      <c r="AY147" s="15" t="s">
        <v>124</v>
      </c>
      <c r="BE147" s="252">
        <f>IF(N147="základní",J147,0)</f>
        <v>0</v>
      </c>
      <c r="BF147" s="252">
        <f>IF(N147="snížená",J147,0)</f>
        <v>0</v>
      </c>
      <c r="BG147" s="252">
        <f>IF(N147="zákl. přenesená",J147,0)</f>
        <v>0</v>
      </c>
      <c r="BH147" s="252">
        <f>IF(N147="sníž. přenesená",J147,0)</f>
        <v>0</v>
      </c>
      <c r="BI147" s="252">
        <f>IF(N147="nulová",J147,0)</f>
        <v>0</v>
      </c>
      <c r="BJ147" s="15" t="s">
        <v>81</v>
      </c>
      <c r="BK147" s="252">
        <f>ROUND(I147*H147,2)</f>
        <v>0</v>
      </c>
      <c r="BL147" s="15" t="s">
        <v>171</v>
      </c>
      <c r="BM147" s="251" t="s">
        <v>182</v>
      </c>
    </row>
    <row r="148" s="2" customFormat="1" ht="16.5" customHeight="1">
      <c r="A148" s="36"/>
      <c r="B148" s="37"/>
      <c r="C148" s="239" t="s">
        <v>183</v>
      </c>
      <c r="D148" s="239" t="s">
        <v>125</v>
      </c>
      <c r="E148" s="240" t="s">
        <v>184</v>
      </c>
      <c r="F148" s="241" t="s">
        <v>185</v>
      </c>
      <c r="G148" s="242" t="s">
        <v>128</v>
      </c>
      <c r="H148" s="243">
        <v>200</v>
      </c>
      <c r="I148" s="244"/>
      <c r="J148" s="245">
        <f>ROUND(I148*H148,2)</f>
        <v>0</v>
      </c>
      <c r="K148" s="246"/>
      <c r="L148" s="42"/>
      <c r="M148" s="247" t="s">
        <v>1</v>
      </c>
      <c r="N148" s="248" t="s">
        <v>41</v>
      </c>
      <c r="O148" s="89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51" t="s">
        <v>171</v>
      </c>
      <c r="AT148" s="251" t="s">
        <v>125</v>
      </c>
      <c r="AU148" s="251" t="s">
        <v>83</v>
      </c>
      <c r="AY148" s="15" t="s">
        <v>124</v>
      </c>
      <c r="BE148" s="252">
        <f>IF(N148="základní",J148,0)</f>
        <v>0</v>
      </c>
      <c r="BF148" s="252">
        <f>IF(N148="snížená",J148,0)</f>
        <v>0</v>
      </c>
      <c r="BG148" s="252">
        <f>IF(N148="zákl. přenesená",J148,0)</f>
        <v>0</v>
      </c>
      <c r="BH148" s="252">
        <f>IF(N148="sníž. přenesená",J148,0)</f>
        <v>0</v>
      </c>
      <c r="BI148" s="252">
        <f>IF(N148="nulová",J148,0)</f>
        <v>0</v>
      </c>
      <c r="BJ148" s="15" t="s">
        <v>81</v>
      </c>
      <c r="BK148" s="252">
        <f>ROUND(I148*H148,2)</f>
        <v>0</v>
      </c>
      <c r="BL148" s="15" t="s">
        <v>171</v>
      </c>
      <c r="BM148" s="251" t="s">
        <v>186</v>
      </c>
    </row>
    <row r="149" s="2" customFormat="1" ht="16.5" customHeight="1">
      <c r="A149" s="36"/>
      <c r="B149" s="37"/>
      <c r="C149" s="267" t="s">
        <v>187</v>
      </c>
      <c r="D149" s="267" t="s">
        <v>178</v>
      </c>
      <c r="E149" s="268" t="s">
        <v>188</v>
      </c>
      <c r="F149" s="269" t="s">
        <v>189</v>
      </c>
      <c r="G149" s="270" t="s">
        <v>128</v>
      </c>
      <c r="H149" s="271">
        <v>200</v>
      </c>
      <c r="I149" s="272"/>
      <c r="J149" s="273">
        <f>ROUND(I149*H149,2)</f>
        <v>0</v>
      </c>
      <c r="K149" s="274"/>
      <c r="L149" s="275"/>
      <c r="M149" s="276" t="s">
        <v>1</v>
      </c>
      <c r="N149" s="277" t="s">
        <v>41</v>
      </c>
      <c r="O149" s="89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51" t="s">
        <v>181</v>
      </c>
      <c r="AT149" s="251" t="s">
        <v>178</v>
      </c>
      <c r="AU149" s="251" t="s">
        <v>83</v>
      </c>
      <c r="AY149" s="15" t="s">
        <v>124</v>
      </c>
      <c r="BE149" s="252">
        <f>IF(N149="základní",J149,0)</f>
        <v>0</v>
      </c>
      <c r="BF149" s="252">
        <f>IF(N149="snížená",J149,0)</f>
        <v>0</v>
      </c>
      <c r="BG149" s="252">
        <f>IF(N149="zákl. přenesená",J149,0)</f>
        <v>0</v>
      </c>
      <c r="BH149" s="252">
        <f>IF(N149="sníž. přenesená",J149,0)</f>
        <v>0</v>
      </c>
      <c r="BI149" s="252">
        <f>IF(N149="nulová",J149,0)</f>
        <v>0</v>
      </c>
      <c r="BJ149" s="15" t="s">
        <v>81</v>
      </c>
      <c r="BK149" s="252">
        <f>ROUND(I149*H149,2)</f>
        <v>0</v>
      </c>
      <c r="BL149" s="15" t="s">
        <v>171</v>
      </c>
      <c r="BM149" s="251" t="s">
        <v>190</v>
      </c>
    </row>
    <row r="150" s="2" customFormat="1" ht="16.5" customHeight="1">
      <c r="A150" s="36"/>
      <c r="B150" s="37"/>
      <c r="C150" s="239" t="s">
        <v>191</v>
      </c>
      <c r="D150" s="239" t="s">
        <v>125</v>
      </c>
      <c r="E150" s="240" t="s">
        <v>192</v>
      </c>
      <c r="F150" s="241" t="s">
        <v>193</v>
      </c>
      <c r="G150" s="242" t="s">
        <v>175</v>
      </c>
      <c r="H150" s="243">
        <v>194</v>
      </c>
      <c r="I150" s="244"/>
      <c r="J150" s="245">
        <f>ROUND(I150*H150,2)</f>
        <v>0</v>
      </c>
      <c r="K150" s="246"/>
      <c r="L150" s="42"/>
      <c r="M150" s="247" t="s">
        <v>1</v>
      </c>
      <c r="N150" s="248" t="s">
        <v>41</v>
      </c>
      <c r="O150" s="89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51" t="s">
        <v>171</v>
      </c>
      <c r="AT150" s="251" t="s">
        <v>125</v>
      </c>
      <c r="AU150" s="251" t="s">
        <v>83</v>
      </c>
      <c r="AY150" s="15" t="s">
        <v>124</v>
      </c>
      <c r="BE150" s="252">
        <f>IF(N150="základní",J150,0)</f>
        <v>0</v>
      </c>
      <c r="BF150" s="252">
        <f>IF(N150="snížená",J150,0)</f>
        <v>0</v>
      </c>
      <c r="BG150" s="252">
        <f>IF(N150="zákl. přenesená",J150,0)</f>
        <v>0</v>
      </c>
      <c r="BH150" s="252">
        <f>IF(N150="sníž. přenesená",J150,0)</f>
        <v>0</v>
      </c>
      <c r="BI150" s="252">
        <f>IF(N150="nulová",J150,0)</f>
        <v>0</v>
      </c>
      <c r="BJ150" s="15" t="s">
        <v>81</v>
      </c>
      <c r="BK150" s="252">
        <f>ROUND(I150*H150,2)</f>
        <v>0</v>
      </c>
      <c r="BL150" s="15" t="s">
        <v>171</v>
      </c>
      <c r="BM150" s="251" t="s">
        <v>194</v>
      </c>
    </row>
    <row r="151" s="2" customFormat="1" ht="16.5" customHeight="1">
      <c r="A151" s="36"/>
      <c r="B151" s="37"/>
      <c r="C151" s="267" t="s">
        <v>195</v>
      </c>
      <c r="D151" s="267" t="s">
        <v>178</v>
      </c>
      <c r="E151" s="268" t="s">
        <v>196</v>
      </c>
      <c r="F151" s="269" t="s">
        <v>197</v>
      </c>
      <c r="G151" s="270" t="s">
        <v>175</v>
      </c>
      <c r="H151" s="271">
        <v>194</v>
      </c>
      <c r="I151" s="272"/>
      <c r="J151" s="273">
        <f>ROUND(I151*H151,2)</f>
        <v>0</v>
      </c>
      <c r="K151" s="274"/>
      <c r="L151" s="275"/>
      <c r="M151" s="276" t="s">
        <v>1</v>
      </c>
      <c r="N151" s="277" t="s">
        <v>41</v>
      </c>
      <c r="O151" s="89"/>
      <c r="P151" s="249">
        <f>O151*H151</f>
        <v>0</v>
      </c>
      <c r="Q151" s="249">
        <v>0.00023000000000000001</v>
      </c>
      <c r="R151" s="249">
        <f>Q151*H151</f>
        <v>0.04462</v>
      </c>
      <c r="S151" s="249">
        <v>0</v>
      </c>
      <c r="T151" s="25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51" t="s">
        <v>181</v>
      </c>
      <c r="AT151" s="251" t="s">
        <v>178</v>
      </c>
      <c r="AU151" s="251" t="s">
        <v>83</v>
      </c>
      <c r="AY151" s="15" t="s">
        <v>124</v>
      </c>
      <c r="BE151" s="252">
        <f>IF(N151="základní",J151,0)</f>
        <v>0</v>
      </c>
      <c r="BF151" s="252">
        <f>IF(N151="snížená",J151,0)</f>
        <v>0</v>
      </c>
      <c r="BG151" s="252">
        <f>IF(N151="zákl. přenesená",J151,0)</f>
        <v>0</v>
      </c>
      <c r="BH151" s="252">
        <f>IF(N151="sníž. přenesená",J151,0)</f>
        <v>0</v>
      </c>
      <c r="BI151" s="252">
        <f>IF(N151="nulová",J151,0)</f>
        <v>0</v>
      </c>
      <c r="BJ151" s="15" t="s">
        <v>81</v>
      </c>
      <c r="BK151" s="252">
        <f>ROUND(I151*H151,2)</f>
        <v>0</v>
      </c>
      <c r="BL151" s="15" t="s">
        <v>171</v>
      </c>
      <c r="BM151" s="251" t="s">
        <v>198</v>
      </c>
    </row>
    <row r="152" s="2" customFormat="1" ht="24" customHeight="1">
      <c r="A152" s="36"/>
      <c r="B152" s="37"/>
      <c r="C152" s="239" t="s">
        <v>8</v>
      </c>
      <c r="D152" s="239" t="s">
        <v>125</v>
      </c>
      <c r="E152" s="240" t="s">
        <v>199</v>
      </c>
      <c r="F152" s="241" t="s">
        <v>200</v>
      </c>
      <c r="G152" s="242" t="s">
        <v>128</v>
      </c>
      <c r="H152" s="243">
        <v>30</v>
      </c>
      <c r="I152" s="244"/>
      <c r="J152" s="245">
        <f>ROUND(I152*H152,2)</f>
        <v>0</v>
      </c>
      <c r="K152" s="246"/>
      <c r="L152" s="42"/>
      <c r="M152" s="247" t="s">
        <v>1</v>
      </c>
      <c r="N152" s="248" t="s">
        <v>41</v>
      </c>
      <c r="O152" s="89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51" t="s">
        <v>171</v>
      </c>
      <c r="AT152" s="251" t="s">
        <v>125</v>
      </c>
      <c r="AU152" s="251" t="s">
        <v>83</v>
      </c>
      <c r="AY152" s="15" t="s">
        <v>124</v>
      </c>
      <c r="BE152" s="252">
        <f>IF(N152="základní",J152,0)</f>
        <v>0</v>
      </c>
      <c r="BF152" s="252">
        <f>IF(N152="snížená",J152,0)</f>
        <v>0</v>
      </c>
      <c r="BG152" s="252">
        <f>IF(N152="zákl. přenesená",J152,0)</f>
        <v>0</v>
      </c>
      <c r="BH152" s="252">
        <f>IF(N152="sníž. přenesená",J152,0)</f>
        <v>0</v>
      </c>
      <c r="BI152" s="252">
        <f>IF(N152="nulová",J152,0)</f>
        <v>0</v>
      </c>
      <c r="BJ152" s="15" t="s">
        <v>81</v>
      </c>
      <c r="BK152" s="252">
        <f>ROUND(I152*H152,2)</f>
        <v>0</v>
      </c>
      <c r="BL152" s="15" t="s">
        <v>171</v>
      </c>
      <c r="BM152" s="251" t="s">
        <v>201</v>
      </c>
    </row>
    <row r="153" s="2" customFormat="1" ht="16.5" customHeight="1">
      <c r="A153" s="36"/>
      <c r="B153" s="37"/>
      <c r="C153" s="267" t="s">
        <v>171</v>
      </c>
      <c r="D153" s="267" t="s">
        <v>178</v>
      </c>
      <c r="E153" s="268" t="s">
        <v>202</v>
      </c>
      <c r="F153" s="269" t="s">
        <v>203</v>
      </c>
      <c r="G153" s="270" t="s">
        <v>128</v>
      </c>
      <c r="H153" s="271">
        <v>30</v>
      </c>
      <c r="I153" s="272"/>
      <c r="J153" s="273">
        <f>ROUND(I153*H153,2)</f>
        <v>0</v>
      </c>
      <c r="K153" s="274"/>
      <c r="L153" s="275"/>
      <c r="M153" s="276" t="s">
        <v>1</v>
      </c>
      <c r="N153" s="277" t="s">
        <v>41</v>
      </c>
      <c r="O153" s="89"/>
      <c r="P153" s="249">
        <f>O153*H153</f>
        <v>0</v>
      </c>
      <c r="Q153" s="249">
        <v>0.00013999999999999999</v>
      </c>
      <c r="R153" s="249">
        <f>Q153*H153</f>
        <v>0.0041999999999999997</v>
      </c>
      <c r="S153" s="249">
        <v>0</v>
      </c>
      <c r="T153" s="25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51" t="s">
        <v>181</v>
      </c>
      <c r="AT153" s="251" t="s">
        <v>178</v>
      </c>
      <c r="AU153" s="251" t="s">
        <v>83</v>
      </c>
      <c r="AY153" s="15" t="s">
        <v>124</v>
      </c>
      <c r="BE153" s="252">
        <f>IF(N153="základní",J153,0)</f>
        <v>0</v>
      </c>
      <c r="BF153" s="252">
        <f>IF(N153="snížená",J153,0)</f>
        <v>0</v>
      </c>
      <c r="BG153" s="252">
        <f>IF(N153="zákl. přenesená",J153,0)</f>
        <v>0</v>
      </c>
      <c r="BH153" s="252">
        <f>IF(N153="sníž. přenesená",J153,0)</f>
        <v>0</v>
      </c>
      <c r="BI153" s="252">
        <f>IF(N153="nulová",J153,0)</f>
        <v>0</v>
      </c>
      <c r="BJ153" s="15" t="s">
        <v>81</v>
      </c>
      <c r="BK153" s="252">
        <f>ROUND(I153*H153,2)</f>
        <v>0</v>
      </c>
      <c r="BL153" s="15" t="s">
        <v>171</v>
      </c>
      <c r="BM153" s="251" t="s">
        <v>204</v>
      </c>
    </row>
    <row r="154" s="2" customFormat="1" ht="16.5" customHeight="1">
      <c r="A154" s="36"/>
      <c r="B154" s="37"/>
      <c r="C154" s="239" t="s">
        <v>205</v>
      </c>
      <c r="D154" s="239" t="s">
        <v>125</v>
      </c>
      <c r="E154" s="240" t="s">
        <v>206</v>
      </c>
      <c r="F154" s="241" t="s">
        <v>207</v>
      </c>
      <c r="G154" s="242" t="s">
        <v>170</v>
      </c>
      <c r="H154" s="243">
        <v>42</v>
      </c>
      <c r="I154" s="244"/>
      <c r="J154" s="245">
        <f>ROUND(I154*H154,2)</f>
        <v>0</v>
      </c>
      <c r="K154" s="246"/>
      <c r="L154" s="42"/>
      <c r="M154" s="247" t="s">
        <v>1</v>
      </c>
      <c r="N154" s="248" t="s">
        <v>41</v>
      </c>
      <c r="O154" s="89"/>
      <c r="P154" s="249">
        <f>O154*H154</f>
        <v>0</v>
      </c>
      <c r="Q154" s="249">
        <v>0</v>
      </c>
      <c r="R154" s="249">
        <f>Q154*H154</f>
        <v>0</v>
      </c>
      <c r="S154" s="249">
        <v>0</v>
      </c>
      <c r="T154" s="25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51" t="s">
        <v>171</v>
      </c>
      <c r="AT154" s="251" t="s">
        <v>125</v>
      </c>
      <c r="AU154" s="251" t="s">
        <v>83</v>
      </c>
      <c r="AY154" s="15" t="s">
        <v>124</v>
      </c>
      <c r="BE154" s="252">
        <f>IF(N154="základní",J154,0)</f>
        <v>0</v>
      </c>
      <c r="BF154" s="252">
        <f>IF(N154="snížená",J154,0)</f>
        <v>0</v>
      </c>
      <c r="BG154" s="252">
        <f>IF(N154="zákl. přenesená",J154,0)</f>
        <v>0</v>
      </c>
      <c r="BH154" s="252">
        <f>IF(N154="sníž. přenesená",J154,0)</f>
        <v>0</v>
      </c>
      <c r="BI154" s="252">
        <f>IF(N154="nulová",J154,0)</f>
        <v>0</v>
      </c>
      <c r="BJ154" s="15" t="s">
        <v>81</v>
      </c>
      <c r="BK154" s="252">
        <f>ROUND(I154*H154,2)</f>
        <v>0</v>
      </c>
      <c r="BL154" s="15" t="s">
        <v>171</v>
      </c>
      <c r="BM154" s="251" t="s">
        <v>208</v>
      </c>
    </row>
    <row r="155" s="2" customFormat="1" ht="16.5" customHeight="1">
      <c r="A155" s="36"/>
      <c r="B155" s="37"/>
      <c r="C155" s="267" t="s">
        <v>209</v>
      </c>
      <c r="D155" s="267" t="s">
        <v>178</v>
      </c>
      <c r="E155" s="268" t="s">
        <v>210</v>
      </c>
      <c r="F155" s="269" t="s">
        <v>211</v>
      </c>
      <c r="G155" s="270" t="s">
        <v>128</v>
      </c>
      <c r="H155" s="271">
        <v>12</v>
      </c>
      <c r="I155" s="272"/>
      <c r="J155" s="273">
        <f>ROUND(I155*H155,2)</f>
        <v>0</v>
      </c>
      <c r="K155" s="274"/>
      <c r="L155" s="275"/>
      <c r="M155" s="276" t="s">
        <v>1</v>
      </c>
      <c r="N155" s="277" t="s">
        <v>41</v>
      </c>
      <c r="O155" s="89"/>
      <c r="P155" s="249">
        <f>O155*H155</f>
        <v>0</v>
      </c>
      <c r="Q155" s="249">
        <v>0.00017000000000000001</v>
      </c>
      <c r="R155" s="249">
        <f>Q155*H155</f>
        <v>0.0020400000000000001</v>
      </c>
      <c r="S155" s="249">
        <v>0</v>
      </c>
      <c r="T155" s="25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51" t="s">
        <v>181</v>
      </c>
      <c r="AT155" s="251" t="s">
        <v>178</v>
      </c>
      <c r="AU155" s="251" t="s">
        <v>83</v>
      </c>
      <c r="AY155" s="15" t="s">
        <v>124</v>
      </c>
      <c r="BE155" s="252">
        <f>IF(N155="základní",J155,0)</f>
        <v>0</v>
      </c>
      <c r="BF155" s="252">
        <f>IF(N155="snížená",J155,0)</f>
        <v>0</v>
      </c>
      <c r="BG155" s="252">
        <f>IF(N155="zákl. přenesená",J155,0)</f>
        <v>0</v>
      </c>
      <c r="BH155" s="252">
        <f>IF(N155="sníž. přenesená",J155,0)</f>
        <v>0</v>
      </c>
      <c r="BI155" s="252">
        <f>IF(N155="nulová",J155,0)</f>
        <v>0</v>
      </c>
      <c r="BJ155" s="15" t="s">
        <v>81</v>
      </c>
      <c r="BK155" s="252">
        <f>ROUND(I155*H155,2)</f>
        <v>0</v>
      </c>
      <c r="BL155" s="15" t="s">
        <v>171</v>
      </c>
      <c r="BM155" s="251" t="s">
        <v>212</v>
      </c>
    </row>
    <row r="156" s="2" customFormat="1" ht="16.5" customHeight="1">
      <c r="A156" s="36"/>
      <c r="B156" s="37"/>
      <c r="C156" s="239" t="s">
        <v>213</v>
      </c>
      <c r="D156" s="239" t="s">
        <v>125</v>
      </c>
      <c r="E156" s="240" t="s">
        <v>214</v>
      </c>
      <c r="F156" s="241" t="s">
        <v>215</v>
      </c>
      <c r="G156" s="242" t="s">
        <v>170</v>
      </c>
      <c r="H156" s="243">
        <v>5</v>
      </c>
      <c r="I156" s="244"/>
      <c r="J156" s="245">
        <f>ROUND(I156*H156,2)</f>
        <v>0</v>
      </c>
      <c r="K156" s="246"/>
      <c r="L156" s="42"/>
      <c r="M156" s="247" t="s">
        <v>1</v>
      </c>
      <c r="N156" s="248" t="s">
        <v>41</v>
      </c>
      <c r="O156" s="89"/>
      <c r="P156" s="249">
        <f>O156*H156</f>
        <v>0</v>
      </c>
      <c r="Q156" s="249">
        <v>0</v>
      </c>
      <c r="R156" s="249">
        <f>Q156*H156</f>
        <v>0</v>
      </c>
      <c r="S156" s="249">
        <v>0.00040000000000000002</v>
      </c>
      <c r="T156" s="250">
        <f>S156*H156</f>
        <v>0.002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51" t="s">
        <v>171</v>
      </c>
      <c r="AT156" s="251" t="s">
        <v>125</v>
      </c>
      <c r="AU156" s="251" t="s">
        <v>83</v>
      </c>
      <c r="AY156" s="15" t="s">
        <v>124</v>
      </c>
      <c r="BE156" s="252">
        <f>IF(N156="základní",J156,0)</f>
        <v>0</v>
      </c>
      <c r="BF156" s="252">
        <f>IF(N156="snížená",J156,0)</f>
        <v>0</v>
      </c>
      <c r="BG156" s="252">
        <f>IF(N156="zákl. přenesená",J156,0)</f>
        <v>0</v>
      </c>
      <c r="BH156" s="252">
        <f>IF(N156="sníž. přenesená",J156,0)</f>
        <v>0</v>
      </c>
      <c r="BI156" s="252">
        <f>IF(N156="nulová",J156,0)</f>
        <v>0</v>
      </c>
      <c r="BJ156" s="15" t="s">
        <v>81</v>
      </c>
      <c r="BK156" s="252">
        <f>ROUND(I156*H156,2)</f>
        <v>0</v>
      </c>
      <c r="BL156" s="15" t="s">
        <v>171</v>
      </c>
      <c r="BM156" s="251" t="s">
        <v>216</v>
      </c>
    </row>
    <row r="157" s="2" customFormat="1" ht="16.5" customHeight="1">
      <c r="A157" s="36"/>
      <c r="B157" s="37"/>
      <c r="C157" s="267" t="s">
        <v>217</v>
      </c>
      <c r="D157" s="267" t="s">
        <v>178</v>
      </c>
      <c r="E157" s="268" t="s">
        <v>218</v>
      </c>
      <c r="F157" s="269" t="s">
        <v>219</v>
      </c>
      <c r="G157" s="270" t="s">
        <v>128</v>
      </c>
      <c r="H157" s="271">
        <v>5</v>
      </c>
      <c r="I157" s="272"/>
      <c r="J157" s="273">
        <f>ROUND(I157*H157,2)</f>
        <v>0</v>
      </c>
      <c r="K157" s="274"/>
      <c r="L157" s="275"/>
      <c r="M157" s="276" t="s">
        <v>1</v>
      </c>
      <c r="N157" s="277" t="s">
        <v>41</v>
      </c>
      <c r="O157" s="89"/>
      <c r="P157" s="249">
        <f>O157*H157</f>
        <v>0</v>
      </c>
      <c r="Q157" s="249">
        <v>0.0016000000000000001</v>
      </c>
      <c r="R157" s="249">
        <f>Q157*H157</f>
        <v>0.0080000000000000002</v>
      </c>
      <c r="S157" s="249">
        <v>0</v>
      </c>
      <c r="T157" s="25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51" t="s">
        <v>181</v>
      </c>
      <c r="AT157" s="251" t="s">
        <v>178</v>
      </c>
      <c r="AU157" s="251" t="s">
        <v>83</v>
      </c>
      <c r="AY157" s="15" t="s">
        <v>124</v>
      </c>
      <c r="BE157" s="252">
        <f>IF(N157="základní",J157,0)</f>
        <v>0</v>
      </c>
      <c r="BF157" s="252">
        <f>IF(N157="snížená",J157,0)</f>
        <v>0</v>
      </c>
      <c r="BG157" s="252">
        <f>IF(N157="zákl. přenesená",J157,0)</f>
        <v>0</v>
      </c>
      <c r="BH157" s="252">
        <f>IF(N157="sníž. přenesená",J157,0)</f>
        <v>0</v>
      </c>
      <c r="BI157" s="252">
        <f>IF(N157="nulová",J157,0)</f>
        <v>0</v>
      </c>
      <c r="BJ157" s="15" t="s">
        <v>81</v>
      </c>
      <c r="BK157" s="252">
        <f>ROUND(I157*H157,2)</f>
        <v>0</v>
      </c>
      <c r="BL157" s="15" t="s">
        <v>171</v>
      </c>
      <c r="BM157" s="251" t="s">
        <v>220</v>
      </c>
    </row>
    <row r="158" s="12" customFormat="1" ht="22.8" customHeight="1">
      <c r="A158" s="12"/>
      <c r="B158" s="225"/>
      <c r="C158" s="226"/>
      <c r="D158" s="227" t="s">
        <v>75</v>
      </c>
      <c r="E158" s="253" t="s">
        <v>221</v>
      </c>
      <c r="F158" s="253" t="s">
        <v>222</v>
      </c>
      <c r="G158" s="226"/>
      <c r="H158" s="226"/>
      <c r="I158" s="229"/>
      <c r="J158" s="254">
        <f>BK158</f>
        <v>0</v>
      </c>
      <c r="K158" s="226"/>
      <c r="L158" s="231"/>
      <c r="M158" s="232"/>
      <c r="N158" s="233"/>
      <c r="O158" s="233"/>
      <c r="P158" s="234">
        <f>SUM(P159:P162)</f>
        <v>0</v>
      </c>
      <c r="Q158" s="233"/>
      <c r="R158" s="234">
        <f>SUM(R159:R162)</f>
        <v>0.0046549999999999994</v>
      </c>
      <c r="S158" s="233"/>
      <c r="T158" s="235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6" t="s">
        <v>83</v>
      </c>
      <c r="AT158" s="237" t="s">
        <v>75</v>
      </c>
      <c r="AU158" s="237" t="s">
        <v>81</v>
      </c>
      <c r="AY158" s="236" t="s">
        <v>124</v>
      </c>
      <c r="BK158" s="238">
        <f>SUM(BK159:BK162)</f>
        <v>0</v>
      </c>
    </row>
    <row r="159" s="2" customFormat="1" ht="24" customHeight="1">
      <c r="A159" s="36"/>
      <c r="B159" s="37"/>
      <c r="C159" s="239" t="s">
        <v>7</v>
      </c>
      <c r="D159" s="239" t="s">
        <v>125</v>
      </c>
      <c r="E159" s="240" t="s">
        <v>223</v>
      </c>
      <c r="F159" s="241" t="s">
        <v>224</v>
      </c>
      <c r="G159" s="242" t="s">
        <v>135</v>
      </c>
      <c r="H159" s="243">
        <v>9.5</v>
      </c>
      <c r="I159" s="244"/>
      <c r="J159" s="245">
        <f>ROUND(I159*H159,2)</f>
        <v>0</v>
      </c>
      <c r="K159" s="246"/>
      <c r="L159" s="42"/>
      <c r="M159" s="247" t="s">
        <v>1</v>
      </c>
      <c r="N159" s="248" t="s">
        <v>41</v>
      </c>
      <c r="O159" s="89"/>
      <c r="P159" s="249">
        <f>O159*H159</f>
        <v>0</v>
      </c>
      <c r="Q159" s="249">
        <v>0.00020000000000000001</v>
      </c>
      <c r="R159" s="249">
        <f>Q159*H159</f>
        <v>0.0019</v>
      </c>
      <c r="S159" s="249">
        <v>0</v>
      </c>
      <c r="T159" s="25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51" t="s">
        <v>171</v>
      </c>
      <c r="AT159" s="251" t="s">
        <v>125</v>
      </c>
      <c r="AU159" s="251" t="s">
        <v>83</v>
      </c>
      <c r="AY159" s="15" t="s">
        <v>124</v>
      </c>
      <c r="BE159" s="252">
        <f>IF(N159="základní",J159,0)</f>
        <v>0</v>
      </c>
      <c r="BF159" s="252">
        <f>IF(N159="snížená",J159,0)</f>
        <v>0</v>
      </c>
      <c r="BG159" s="252">
        <f>IF(N159="zákl. přenesená",J159,0)</f>
        <v>0</v>
      </c>
      <c r="BH159" s="252">
        <f>IF(N159="sníž. přenesená",J159,0)</f>
        <v>0</v>
      </c>
      <c r="BI159" s="252">
        <f>IF(N159="nulová",J159,0)</f>
        <v>0</v>
      </c>
      <c r="BJ159" s="15" t="s">
        <v>81</v>
      </c>
      <c r="BK159" s="252">
        <f>ROUND(I159*H159,2)</f>
        <v>0</v>
      </c>
      <c r="BL159" s="15" t="s">
        <v>171</v>
      </c>
      <c r="BM159" s="251" t="s">
        <v>225</v>
      </c>
    </row>
    <row r="160" s="2" customFormat="1" ht="24" customHeight="1">
      <c r="A160" s="36"/>
      <c r="B160" s="37"/>
      <c r="C160" s="239" t="s">
        <v>226</v>
      </c>
      <c r="D160" s="239" t="s">
        <v>125</v>
      </c>
      <c r="E160" s="240" t="s">
        <v>227</v>
      </c>
      <c r="F160" s="241" t="s">
        <v>228</v>
      </c>
      <c r="G160" s="242" t="s">
        <v>135</v>
      </c>
      <c r="H160" s="243">
        <v>9.5</v>
      </c>
      <c r="I160" s="244"/>
      <c r="J160" s="245">
        <f>ROUND(I160*H160,2)</f>
        <v>0</v>
      </c>
      <c r="K160" s="246"/>
      <c r="L160" s="42"/>
      <c r="M160" s="247" t="s">
        <v>1</v>
      </c>
      <c r="N160" s="248" t="s">
        <v>41</v>
      </c>
      <c r="O160" s="89"/>
      <c r="P160" s="249">
        <f>O160*H160</f>
        <v>0</v>
      </c>
      <c r="Q160" s="249">
        <v>0.00025999999999999998</v>
      </c>
      <c r="R160" s="249">
        <f>Q160*H160</f>
        <v>0.00247</v>
      </c>
      <c r="S160" s="249">
        <v>0</v>
      </c>
      <c r="T160" s="25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51" t="s">
        <v>171</v>
      </c>
      <c r="AT160" s="251" t="s">
        <v>125</v>
      </c>
      <c r="AU160" s="251" t="s">
        <v>83</v>
      </c>
      <c r="AY160" s="15" t="s">
        <v>124</v>
      </c>
      <c r="BE160" s="252">
        <f>IF(N160="základní",J160,0)</f>
        <v>0</v>
      </c>
      <c r="BF160" s="252">
        <f>IF(N160="snížená",J160,0)</f>
        <v>0</v>
      </c>
      <c r="BG160" s="252">
        <f>IF(N160="zákl. přenesená",J160,0)</f>
        <v>0</v>
      </c>
      <c r="BH160" s="252">
        <f>IF(N160="sníž. přenesená",J160,0)</f>
        <v>0</v>
      </c>
      <c r="BI160" s="252">
        <f>IF(N160="nulová",J160,0)</f>
        <v>0</v>
      </c>
      <c r="BJ160" s="15" t="s">
        <v>81</v>
      </c>
      <c r="BK160" s="252">
        <f>ROUND(I160*H160,2)</f>
        <v>0</v>
      </c>
      <c r="BL160" s="15" t="s">
        <v>171</v>
      </c>
      <c r="BM160" s="251" t="s">
        <v>229</v>
      </c>
    </row>
    <row r="161" s="2" customFormat="1" ht="24" customHeight="1">
      <c r="A161" s="36"/>
      <c r="B161" s="37"/>
      <c r="C161" s="239" t="s">
        <v>230</v>
      </c>
      <c r="D161" s="239" t="s">
        <v>125</v>
      </c>
      <c r="E161" s="240" t="s">
        <v>231</v>
      </c>
      <c r="F161" s="241" t="s">
        <v>232</v>
      </c>
      <c r="G161" s="242" t="s">
        <v>135</v>
      </c>
      <c r="H161" s="243">
        <v>9.5</v>
      </c>
      <c r="I161" s="244"/>
      <c r="J161" s="245">
        <f>ROUND(I161*H161,2)</f>
        <v>0</v>
      </c>
      <c r="K161" s="246"/>
      <c r="L161" s="42"/>
      <c r="M161" s="247" t="s">
        <v>1</v>
      </c>
      <c r="N161" s="248" t="s">
        <v>41</v>
      </c>
      <c r="O161" s="89"/>
      <c r="P161" s="249">
        <f>O161*H161</f>
        <v>0</v>
      </c>
      <c r="Q161" s="249">
        <v>0</v>
      </c>
      <c r="R161" s="249">
        <f>Q161*H161</f>
        <v>0</v>
      </c>
      <c r="S161" s="249">
        <v>0</v>
      </c>
      <c r="T161" s="25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51" t="s">
        <v>171</v>
      </c>
      <c r="AT161" s="251" t="s">
        <v>125</v>
      </c>
      <c r="AU161" s="251" t="s">
        <v>83</v>
      </c>
      <c r="AY161" s="15" t="s">
        <v>124</v>
      </c>
      <c r="BE161" s="252">
        <f>IF(N161="základní",J161,0)</f>
        <v>0</v>
      </c>
      <c r="BF161" s="252">
        <f>IF(N161="snížená",J161,0)</f>
        <v>0</v>
      </c>
      <c r="BG161" s="252">
        <f>IF(N161="zákl. přenesená",J161,0)</f>
        <v>0</v>
      </c>
      <c r="BH161" s="252">
        <f>IF(N161="sníž. přenesená",J161,0)</f>
        <v>0</v>
      </c>
      <c r="BI161" s="252">
        <f>IF(N161="nulová",J161,0)</f>
        <v>0</v>
      </c>
      <c r="BJ161" s="15" t="s">
        <v>81</v>
      </c>
      <c r="BK161" s="252">
        <f>ROUND(I161*H161,2)</f>
        <v>0</v>
      </c>
      <c r="BL161" s="15" t="s">
        <v>171</v>
      </c>
      <c r="BM161" s="251" t="s">
        <v>233</v>
      </c>
    </row>
    <row r="162" s="2" customFormat="1" ht="24" customHeight="1">
      <c r="A162" s="36"/>
      <c r="B162" s="37"/>
      <c r="C162" s="239" t="s">
        <v>234</v>
      </c>
      <c r="D162" s="239" t="s">
        <v>125</v>
      </c>
      <c r="E162" s="240" t="s">
        <v>235</v>
      </c>
      <c r="F162" s="241" t="s">
        <v>236</v>
      </c>
      <c r="G162" s="242" t="s">
        <v>135</v>
      </c>
      <c r="H162" s="243">
        <v>9.5</v>
      </c>
      <c r="I162" s="244"/>
      <c r="J162" s="245">
        <f>ROUND(I162*H162,2)</f>
        <v>0</v>
      </c>
      <c r="K162" s="246"/>
      <c r="L162" s="42"/>
      <c r="M162" s="247" t="s">
        <v>1</v>
      </c>
      <c r="N162" s="248" t="s">
        <v>41</v>
      </c>
      <c r="O162" s="89"/>
      <c r="P162" s="249">
        <f>O162*H162</f>
        <v>0</v>
      </c>
      <c r="Q162" s="249">
        <v>3.0000000000000001E-05</v>
      </c>
      <c r="R162" s="249">
        <f>Q162*H162</f>
        <v>0.00028499999999999999</v>
      </c>
      <c r="S162" s="249">
        <v>0</v>
      </c>
      <c r="T162" s="25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51" t="s">
        <v>171</v>
      </c>
      <c r="AT162" s="251" t="s">
        <v>125</v>
      </c>
      <c r="AU162" s="251" t="s">
        <v>83</v>
      </c>
      <c r="AY162" s="15" t="s">
        <v>124</v>
      </c>
      <c r="BE162" s="252">
        <f>IF(N162="základní",J162,0)</f>
        <v>0</v>
      </c>
      <c r="BF162" s="252">
        <f>IF(N162="snížená",J162,0)</f>
        <v>0</v>
      </c>
      <c r="BG162" s="252">
        <f>IF(N162="zákl. přenesená",J162,0)</f>
        <v>0</v>
      </c>
      <c r="BH162" s="252">
        <f>IF(N162="sníž. přenesená",J162,0)</f>
        <v>0</v>
      </c>
      <c r="BI162" s="252">
        <f>IF(N162="nulová",J162,0)</f>
        <v>0</v>
      </c>
      <c r="BJ162" s="15" t="s">
        <v>81</v>
      </c>
      <c r="BK162" s="252">
        <f>ROUND(I162*H162,2)</f>
        <v>0</v>
      </c>
      <c r="BL162" s="15" t="s">
        <v>171</v>
      </c>
      <c r="BM162" s="251" t="s">
        <v>237</v>
      </c>
    </row>
    <row r="163" s="12" customFormat="1" ht="22.8" customHeight="1">
      <c r="A163" s="12"/>
      <c r="B163" s="225"/>
      <c r="C163" s="226"/>
      <c r="D163" s="227" t="s">
        <v>75</v>
      </c>
      <c r="E163" s="253" t="s">
        <v>238</v>
      </c>
      <c r="F163" s="253" t="s">
        <v>239</v>
      </c>
      <c r="G163" s="226"/>
      <c r="H163" s="226"/>
      <c r="I163" s="229"/>
      <c r="J163" s="254">
        <f>BK163</f>
        <v>0</v>
      </c>
      <c r="K163" s="226"/>
      <c r="L163" s="231"/>
      <c r="M163" s="232"/>
      <c r="N163" s="233"/>
      <c r="O163" s="233"/>
      <c r="P163" s="234">
        <f>SUM(P164:P175)</f>
        <v>0</v>
      </c>
      <c r="Q163" s="233"/>
      <c r="R163" s="234">
        <f>SUM(R164:R175)</f>
        <v>0.021839999999999995</v>
      </c>
      <c r="S163" s="233"/>
      <c r="T163" s="235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6" t="s">
        <v>83</v>
      </c>
      <c r="AT163" s="237" t="s">
        <v>75</v>
      </c>
      <c r="AU163" s="237" t="s">
        <v>81</v>
      </c>
      <c r="AY163" s="236" t="s">
        <v>124</v>
      </c>
      <c r="BK163" s="238">
        <f>SUM(BK164:BK175)</f>
        <v>0</v>
      </c>
    </row>
    <row r="164" s="2" customFormat="1" ht="24" customHeight="1">
      <c r="A164" s="36"/>
      <c r="B164" s="37"/>
      <c r="C164" s="239" t="s">
        <v>240</v>
      </c>
      <c r="D164" s="239" t="s">
        <v>125</v>
      </c>
      <c r="E164" s="240" t="s">
        <v>241</v>
      </c>
      <c r="F164" s="241" t="s">
        <v>242</v>
      </c>
      <c r="G164" s="242" t="s">
        <v>135</v>
      </c>
      <c r="H164" s="243">
        <v>162.17500000000001</v>
      </c>
      <c r="I164" s="244"/>
      <c r="J164" s="245">
        <f>ROUND(I164*H164,2)</f>
        <v>0</v>
      </c>
      <c r="K164" s="246"/>
      <c r="L164" s="42"/>
      <c r="M164" s="247" t="s">
        <v>1</v>
      </c>
      <c r="N164" s="248" t="s">
        <v>41</v>
      </c>
      <c r="O164" s="89"/>
      <c r="P164" s="249">
        <f>O164*H164</f>
        <v>0</v>
      </c>
      <c r="Q164" s="249">
        <v>0</v>
      </c>
      <c r="R164" s="249">
        <f>Q164*H164</f>
        <v>0</v>
      </c>
      <c r="S164" s="249">
        <v>0</v>
      </c>
      <c r="T164" s="25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51" t="s">
        <v>171</v>
      </c>
      <c r="AT164" s="251" t="s">
        <v>125</v>
      </c>
      <c r="AU164" s="251" t="s">
        <v>83</v>
      </c>
      <c r="AY164" s="15" t="s">
        <v>124</v>
      </c>
      <c r="BE164" s="252">
        <f>IF(N164="základní",J164,0)</f>
        <v>0</v>
      </c>
      <c r="BF164" s="252">
        <f>IF(N164="snížená",J164,0)</f>
        <v>0</v>
      </c>
      <c r="BG164" s="252">
        <f>IF(N164="zákl. přenesená",J164,0)</f>
        <v>0</v>
      </c>
      <c r="BH164" s="252">
        <f>IF(N164="sníž. přenesená",J164,0)</f>
        <v>0</v>
      </c>
      <c r="BI164" s="252">
        <f>IF(N164="nulová",J164,0)</f>
        <v>0</v>
      </c>
      <c r="BJ164" s="15" t="s">
        <v>81</v>
      </c>
      <c r="BK164" s="252">
        <f>ROUND(I164*H164,2)</f>
        <v>0</v>
      </c>
      <c r="BL164" s="15" t="s">
        <v>171</v>
      </c>
      <c r="BM164" s="251" t="s">
        <v>243</v>
      </c>
    </row>
    <row r="165" s="13" customFormat="1">
      <c r="A165" s="13"/>
      <c r="B165" s="255"/>
      <c r="C165" s="256"/>
      <c r="D165" s="257" t="s">
        <v>137</v>
      </c>
      <c r="E165" s="258" t="s">
        <v>1</v>
      </c>
      <c r="F165" s="259" t="s">
        <v>244</v>
      </c>
      <c r="G165" s="256"/>
      <c r="H165" s="260">
        <v>162.17500000000001</v>
      </c>
      <c r="I165" s="261"/>
      <c r="J165" s="256"/>
      <c r="K165" s="256"/>
      <c r="L165" s="262"/>
      <c r="M165" s="263"/>
      <c r="N165" s="264"/>
      <c r="O165" s="264"/>
      <c r="P165" s="264"/>
      <c r="Q165" s="264"/>
      <c r="R165" s="264"/>
      <c r="S165" s="264"/>
      <c r="T165" s="26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6" t="s">
        <v>137</v>
      </c>
      <c r="AU165" s="266" t="s">
        <v>83</v>
      </c>
      <c r="AV165" s="13" t="s">
        <v>83</v>
      </c>
      <c r="AW165" s="13" t="s">
        <v>32</v>
      </c>
      <c r="AX165" s="13" t="s">
        <v>81</v>
      </c>
      <c r="AY165" s="266" t="s">
        <v>124</v>
      </c>
    </row>
    <row r="166" s="2" customFormat="1" ht="24" customHeight="1">
      <c r="A166" s="36"/>
      <c r="B166" s="37"/>
      <c r="C166" s="267" t="s">
        <v>245</v>
      </c>
      <c r="D166" s="267" t="s">
        <v>178</v>
      </c>
      <c r="E166" s="268" t="s">
        <v>246</v>
      </c>
      <c r="F166" s="269" t="s">
        <v>247</v>
      </c>
      <c r="G166" s="270" t="s">
        <v>128</v>
      </c>
      <c r="H166" s="271">
        <v>32</v>
      </c>
      <c r="I166" s="272"/>
      <c r="J166" s="273">
        <f>ROUND(I166*H166,2)</f>
        <v>0</v>
      </c>
      <c r="K166" s="274"/>
      <c r="L166" s="275"/>
      <c r="M166" s="276" t="s">
        <v>1</v>
      </c>
      <c r="N166" s="277" t="s">
        <v>41</v>
      </c>
      <c r="O166" s="89"/>
      <c r="P166" s="249">
        <f>O166*H166</f>
        <v>0</v>
      </c>
      <c r="Q166" s="249">
        <v>0.00051999999999999995</v>
      </c>
      <c r="R166" s="249">
        <f>Q166*H166</f>
        <v>0.016639999999999999</v>
      </c>
      <c r="S166" s="249">
        <v>0</v>
      </c>
      <c r="T166" s="25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51" t="s">
        <v>181</v>
      </c>
      <c r="AT166" s="251" t="s">
        <v>178</v>
      </c>
      <c r="AU166" s="251" t="s">
        <v>83</v>
      </c>
      <c r="AY166" s="15" t="s">
        <v>124</v>
      </c>
      <c r="BE166" s="252">
        <f>IF(N166="základní",J166,0)</f>
        <v>0</v>
      </c>
      <c r="BF166" s="252">
        <f>IF(N166="snížená",J166,0)</f>
        <v>0</v>
      </c>
      <c r="BG166" s="252">
        <f>IF(N166="zákl. přenesená",J166,0)</f>
        <v>0</v>
      </c>
      <c r="BH166" s="252">
        <f>IF(N166="sníž. přenesená",J166,0)</f>
        <v>0</v>
      </c>
      <c r="BI166" s="252">
        <f>IF(N166="nulová",J166,0)</f>
        <v>0</v>
      </c>
      <c r="BJ166" s="15" t="s">
        <v>81</v>
      </c>
      <c r="BK166" s="252">
        <f>ROUND(I166*H166,2)</f>
        <v>0</v>
      </c>
      <c r="BL166" s="15" t="s">
        <v>171</v>
      </c>
      <c r="BM166" s="251" t="s">
        <v>248</v>
      </c>
    </row>
    <row r="167" s="13" customFormat="1">
      <c r="A167" s="13"/>
      <c r="B167" s="255"/>
      <c r="C167" s="256"/>
      <c r="D167" s="257" t="s">
        <v>137</v>
      </c>
      <c r="E167" s="258" t="s">
        <v>1</v>
      </c>
      <c r="F167" s="259" t="s">
        <v>249</v>
      </c>
      <c r="G167" s="256"/>
      <c r="H167" s="260">
        <v>32</v>
      </c>
      <c r="I167" s="261"/>
      <c r="J167" s="256"/>
      <c r="K167" s="256"/>
      <c r="L167" s="262"/>
      <c r="M167" s="263"/>
      <c r="N167" s="264"/>
      <c r="O167" s="264"/>
      <c r="P167" s="264"/>
      <c r="Q167" s="264"/>
      <c r="R167" s="264"/>
      <c r="S167" s="264"/>
      <c r="T167" s="26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6" t="s">
        <v>137</v>
      </c>
      <c r="AU167" s="266" t="s">
        <v>83</v>
      </c>
      <c r="AV167" s="13" t="s">
        <v>83</v>
      </c>
      <c r="AW167" s="13" t="s">
        <v>32</v>
      </c>
      <c r="AX167" s="13" t="s">
        <v>81</v>
      </c>
      <c r="AY167" s="266" t="s">
        <v>124</v>
      </c>
    </row>
    <row r="168" s="2" customFormat="1" ht="24" customHeight="1">
      <c r="A168" s="36"/>
      <c r="B168" s="37"/>
      <c r="C168" s="267" t="s">
        <v>250</v>
      </c>
      <c r="D168" s="267" t="s">
        <v>178</v>
      </c>
      <c r="E168" s="268" t="s">
        <v>251</v>
      </c>
      <c r="F168" s="269" t="s">
        <v>252</v>
      </c>
      <c r="G168" s="270" t="s">
        <v>128</v>
      </c>
      <c r="H168" s="271">
        <v>4</v>
      </c>
      <c r="I168" s="272"/>
      <c r="J168" s="273">
        <f>ROUND(I168*H168,2)</f>
        <v>0</v>
      </c>
      <c r="K168" s="274"/>
      <c r="L168" s="275"/>
      <c r="M168" s="276" t="s">
        <v>1</v>
      </c>
      <c r="N168" s="277" t="s">
        <v>41</v>
      </c>
      <c r="O168" s="89"/>
      <c r="P168" s="249">
        <f>O168*H168</f>
        <v>0</v>
      </c>
      <c r="Q168" s="249">
        <v>0.00051999999999999995</v>
      </c>
      <c r="R168" s="249">
        <f>Q168*H168</f>
        <v>0.0020799999999999998</v>
      </c>
      <c r="S168" s="249">
        <v>0</v>
      </c>
      <c r="T168" s="25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51" t="s">
        <v>181</v>
      </c>
      <c r="AT168" s="251" t="s">
        <v>178</v>
      </c>
      <c r="AU168" s="251" t="s">
        <v>83</v>
      </c>
      <c r="AY168" s="15" t="s">
        <v>124</v>
      </c>
      <c r="BE168" s="252">
        <f>IF(N168="základní",J168,0)</f>
        <v>0</v>
      </c>
      <c r="BF168" s="252">
        <f>IF(N168="snížená",J168,0)</f>
        <v>0</v>
      </c>
      <c r="BG168" s="252">
        <f>IF(N168="zákl. přenesená",J168,0)</f>
        <v>0</v>
      </c>
      <c r="BH168" s="252">
        <f>IF(N168="sníž. přenesená",J168,0)</f>
        <v>0</v>
      </c>
      <c r="BI168" s="252">
        <f>IF(N168="nulová",J168,0)</f>
        <v>0</v>
      </c>
      <c r="BJ168" s="15" t="s">
        <v>81</v>
      </c>
      <c r="BK168" s="252">
        <f>ROUND(I168*H168,2)</f>
        <v>0</v>
      </c>
      <c r="BL168" s="15" t="s">
        <v>171</v>
      </c>
      <c r="BM168" s="251" t="s">
        <v>253</v>
      </c>
    </row>
    <row r="169" s="2" customFormat="1" ht="24" customHeight="1">
      <c r="A169" s="36"/>
      <c r="B169" s="37"/>
      <c r="C169" s="267" t="s">
        <v>254</v>
      </c>
      <c r="D169" s="267" t="s">
        <v>178</v>
      </c>
      <c r="E169" s="268" t="s">
        <v>255</v>
      </c>
      <c r="F169" s="269" t="s">
        <v>256</v>
      </c>
      <c r="G169" s="270" t="s">
        <v>128</v>
      </c>
      <c r="H169" s="271">
        <v>2</v>
      </c>
      <c r="I169" s="272"/>
      <c r="J169" s="273">
        <f>ROUND(I169*H169,2)</f>
        <v>0</v>
      </c>
      <c r="K169" s="274"/>
      <c r="L169" s="275"/>
      <c r="M169" s="276" t="s">
        <v>1</v>
      </c>
      <c r="N169" s="277" t="s">
        <v>41</v>
      </c>
      <c r="O169" s="89"/>
      <c r="P169" s="249">
        <f>O169*H169</f>
        <v>0</v>
      </c>
      <c r="Q169" s="249">
        <v>0.00051999999999999995</v>
      </c>
      <c r="R169" s="249">
        <f>Q169*H169</f>
        <v>0.0010399999999999999</v>
      </c>
      <c r="S169" s="249">
        <v>0</v>
      </c>
      <c r="T169" s="25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51" t="s">
        <v>181</v>
      </c>
      <c r="AT169" s="251" t="s">
        <v>178</v>
      </c>
      <c r="AU169" s="251" t="s">
        <v>83</v>
      </c>
      <c r="AY169" s="15" t="s">
        <v>124</v>
      </c>
      <c r="BE169" s="252">
        <f>IF(N169="základní",J169,0)</f>
        <v>0</v>
      </c>
      <c r="BF169" s="252">
        <f>IF(N169="snížená",J169,0)</f>
        <v>0</v>
      </c>
      <c r="BG169" s="252">
        <f>IF(N169="zákl. přenesená",J169,0)</f>
        <v>0</v>
      </c>
      <c r="BH169" s="252">
        <f>IF(N169="sníž. přenesená",J169,0)</f>
        <v>0</v>
      </c>
      <c r="BI169" s="252">
        <f>IF(N169="nulová",J169,0)</f>
        <v>0</v>
      </c>
      <c r="BJ169" s="15" t="s">
        <v>81</v>
      </c>
      <c r="BK169" s="252">
        <f>ROUND(I169*H169,2)</f>
        <v>0</v>
      </c>
      <c r="BL169" s="15" t="s">
        <v>171</v>
      </c>
      <c r="BM169" s="251" t="s">
        <v>257</v>
      </c>
    </row>
    <row r="170" s="13" customFormat="1">
      <c r="A170" s="13"/>
      <c r="B170" s="255"/>
      <c r="C170" s="256"/>
      <c r="D170" s="257" t="s">
        <v>137</v>
      </c>
      <c r="E170" s="258" t="s">
        <v>1</v>
      </c>
      <c r="F170" s="259" t="s">
        <v>258</v>
      </c>
      <c r="G170" s="256"/>
      <c r="H170" s="260">
        <v>2</v>
      </c>
      <c r="I170" s="261"/>
      <c r="J170" s="256"/>
      <c r="K170" s="256"/>
      <c r="L170" s="262"/>
      <c r="M170" s="263"/>
      <c r="N170" s="264"/>
      <c r="O170" s="264"/>
      <c r="P170" s="264"/>
      <c r="Q170" s="264"/>
      <c r="R170" s="264"/>
      <c r="S170" s="264"/>
      <c r="T170" s="26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6" t="s">
        <v>137</v>
      </c>
      <c r="AU170" s="266" t="s">
        <v>83</v>
      </c>
      <c r="AV170" s="13" t="s">
        <v>83</v>
      </c>
      <c r="AW170" s="13" t="s">
        <v>32</v>
      </c>
      <c r="AX170" s="13" t="s">
        <v>81</v>
      </c>
      <c r="AY170" s="266" t="s">
        <v>124</v>
      </c>
    </row>
    <row r="171" s="2" customFormat="1" ht="24" customHeight="1">
      <c r="A171" s="36"/>
      <c r="B171" s="37"/>
      <c r="C171" s="267" t="s">
        <v>259</v>
      </c>
      <c r="D171" s="267" t="s">
        <v>178</v>
      </c>
      <c r="E171" s="268" t="s">
        <v>260</v>
      </c>
      <c r="F171" s="269" t="s">
        <v>261</v>
      </c>
      <c r="G171" s="270" t="s">
        <v>128</v>
      </c>
      <c r="H171" s="271">
        <v>4</v>
      </c>
      <c r="I171" s="272"/>
      <c r="J171" s="273">
        <f>ROUND(I171*H171,2)</f>
        <v>0</v>
      </c>
      <c r="K171" s="274"/>
      <c r="L171" s="275"/>
      <c r="M171" s="276" t="s">
        <v>1</v>
      </c>
      <c r="N171" s="277" t="s">
        <v>41</v>
      </c>
      <c r="O171" s="89"/>
      <c r="P171" s="249">
        <f>O171*H171</f>
        <v>0</v>
      </c>
      <c r="Q171" s="249">
        <v>0.00051999999999999995</v>
      </c>
      <c r="R171" s="249">
        <f>Q171*H171</f>
        <v>0.0020799999999999998</v>
      </c>
      <c r="S171" s="249">
        <v>0</v>
      </c>
      <c r="T171" s="25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51" t="s">
        <v>181</v>
      </c>
      <c r="AT171" s="251" t="s">
        <v>178</v>
      </c>
      <c r="AU171" s="251" t="s">
        <v>83</v>
      </c>
      <c r="AY171" s="15" t="s">
        <v>124</v>
      </c>
      <c r="BE171" s="252">
        <f>IF(N171="základní",J171,0)</f>
        <v>0</v>
      </c>
      <c r="BF171" s="252">
        <f>IF(N171="snížená",J171,0)</f>
        <v>0</v>
      </c>
      <c r="BG171" s="252">
        <f>IF(N171="zákl. přenesená",J171,0)</f>
        <v>0</v>
      </c>
      <c r="BH171" s="252">
        <f>IF(N171="sníž. přenesená",J171,0)</f>
        <v>0</v>
      </c>
      <c r="BI171" s="252">
        <f>IF(N171="nulová",J171,0)</f>
        <v>0</v>
      </c>
      <c r="BJ171" s="15" t="s">
        <v>81</v>
      </c>
      <c r="BK171" s="252">
        <f>ROUND(I171*H171,2)</f>
        <v>0</v>
      </c>
      <c r="BL171" s="15" t="s">
        <v>171</v>
      </c>
      <c r="BM171" s="251" t="s">
        <v>262</v>
      </c>
    </row>
    <row r="172" s="2" customFormat="1" ht="36" customHeight="1">
      <c r="A172" s="36"/>
      <c r="B172" s="37"/>
      <c r="C172" s="239" t="s">
        <v>263</v>
      </c>
      <c r="D172" s="239" t="s">
        <v>125</v>
      </c>
      <c r="E172" s="240" t="s">
        <v>264</v>
      </c>
      <c r="F172" s="241" t="s">
        <v>265</v>
      </c>
      <c r="G172" s="242" t="s">
        <v>170</v>
      </c>
      <c r="H172" s="243">
        <v>2</v>
      </c>
      <c r="I172" s="244"/>
      <c r="J172" s="245">
        <f>ROUND(I172*H172,2)</f>
        <v>0</v>
      </c>
      <c r="K172" s="246"/>
      <c r="L172" s="42"/>
      <c r="M172" s="247" t="s">
        <v>1</v>
      </c>
      <c r="N172" s="248" t="s">
        <v>41</v>
      </c>
      <c r="O172" s="89"/>
      <c r="P172" s="249">
        <f>O172*H172</f>
        <v>0</v>
      </c>
      <c r="Q172" s="249">
        <v>0</v>
      </c>
      <c r="R172" s="249">
        <f>Q172*H172</f>
        <v>0</v>
      </c>
      <c r="S172" s="249">
        <v>0</v>
      </c>
      <c r="T172" s="25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51" t="s">
        <v>171</v>
      </c>
      <c r="AT172" s="251" t="s">
        <v>125</v>
      </c>
      <c r="AU172" s="251" t="s">
        <v>83</v>
      </c>
      <c r="AY172" s="15" t="s">
        <v>124</v>
      </c>
      <c r="BE172" s="252">
        <f>IF(N172="základní",J172,0)</f>
        <v>0</v>
      </c>
      <c r="BF172" s="252">
        <f>IF(N172="snížená",J172,0)</f>
        <v>0</v>
      </c>
      <c r="BG172" s="252">
        <f>IF(N172="zákl. přenesená",J172,0)</f>
        <v>0</v>
      </c>
      <c r="BH172" s="252">
        <f>IF(N172="sníž. přenesená",J172,0)</f>
        <v>0</v>
      </c>
      <c r="BI172" s="252">
        <f>IF(N172="nulová",J172,0)</f>
        <v>0</v>
      </c>
      <c r="BJ172" s="15" t="s">
        <v>81</v>
      </c>
      <c r="BK172" s="252">
        <f>ROUND(I172*H172,2)</f>
        <v>0</v>
      </c>
      <c r="BL172" s="15" t="s">
        <v>171</v>
      </c>
      <c r="BM172" s="251" t="s">
        <v>266</v>
      </c>
    </row>
    <row r="173" s="2" customFormat="1" ht="36" customHeight="1">
      <c r="A173" s="36"/>
      <c r="B173" s="37"/>
      <c r="C173" s="239" t="s">
        <v>267</v>
      </c>
      <c r="D173" s="239" t="s">
        <v>125</v>
      </c>
      <c r="E173" s="240" t="s">
        <v>268</v>
      </c>
      <c r="F173" s="241" t="s">
        <v>269</v>
      </c>
      <c r="G173" s="242" t="s">
        <v>170</v>
      </c>
      <c r="H173" s="243">
        <v>12</v>
      </c>
      <c r="I173" s="244"/>
      <c r="J173" s="245">
        <f>ROUND(I173*H173,2)</f>
        <v>0</v>
      </c>
      <c r="K173" s="246"/>
      <c r="L173" s="42"/>
      <c r="M173" s="247" t="s">
        <v>1</v>
      </c>
      <c r="N173" s="248" t="s">
        <v>41</v>
      </c>
      <c r="O173" s="89"/>
      <c r="P173" s="249">
        <f>O173*H173</f>
        <v>0</v>
      </c>
      <c r="Q173" s="249">
        <v>0</v>
      </c>
      <c r="R173" s="249">
        <f>Q173*H173</f>
        <v>0</v>
      </c>
      <c r="S173" s="249">
        <v>0</v>
      </c>
      <c r="T173" s="25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51" t="s">
        <v>171</v>
      </c>
      <c r="AT173" s="251" t="s">
        <v>125</v>
      </c>
      <c r="AU173" s="251" t="s">
        <v>83</v>
      </c>
      <c r="AY173" s="15" t="s">
        <v>124</v>
      </c>
      <c r="BE173" s="252">
        <f>IF(N173="základní",J173,0)</f>
        <v>0</v>
      </c>
      <c r="BF173" s="252">
        <f>IF(N173="snížená",J173,0)</f>
        <v>0</v>
      </c>
      <c r="BG173" s="252">
        <f>IF(N173="zákl. přenesená",J173,0)</f>
        <v>0</v>
      </c>
      <c r="BH173" s="252">
        <f>IF(N173="sníž. přenesená",J173,0)</f>
        <v>0</v>
      </c>
      <c r="BI173" s="252">
        <f>IF(N173="nulová",J173,0)</f>
        <v>0</v>
      </c>
      <c r="BJ173" s="15" t="s">
        <v>81</v>
      </c>
      <c r="BK173" s="252">
        <f>ROUND(I173*H173,2)</f>
        <v>0</v>
      </c>
      <c r="BL173" s="15" t="s">
        <v>171</v>
      </c>
      <c r="BM173" s="251" t="s">
        <v>270</v>
      </c>
    </row>
    <row r="174" s="2" customFormat="1" ht="36" customHeight="1">
      <c r="A174" s="36"/>
      <c r="B174" s="37"/>
      <c r="C174" s="239" t="s">
        <v>181</v>
      </c>
      <c r="D174" s="239" t="s">
        <v>125</v>
      </c>
      <c r="E174" s="240" t="s">
        <v>271</v>
      </c>
      <c r="F174" s="241" t="s">
        <v>272</v>
      </c>
      <c r="G174" s="242" t="s">
        <v>170</v>
      </c>
      <c r="H174" s="243">
        <v>8</v>
      </c>
      <c r="I174" s="244"/>
      <c r="J174" s="245">
        <f>ROUND(I174*H174,2)</f>
        <v>0</v>
      </c>
      <c r="K174" s="246"/>
      <c r="L174" s="42"/>
      <c r="M174" s="247" t="s">
        <v>1</v>
      </c>
      <c r="N174" s="248" t="s">
        <v>41</v>
      </c>
      <c r="O174" s="89"/>
      <c r="P174" s="249">
        <f>O174*H174</f>
        <v>0</v>
      </c>
      <c r="Q174" s="249">
        <v>0</v>
      </c>
      <c r="R174" s="249">
        <f>Q174*H174</f>
        <v>0</v>
      </c>
      <c r="S174" s="249">
        <v>0</v>
      </c>
      <c r="T174" s="25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51" t="s">
        <v>171</v>
      </c>
      <c r="AT174" s="251" t="s">
        <v>125</v>
      </c>
      <c r="AU174" s="251" t="s">
        <v>83</v>
      </c>
      <c r="AY174" s="15" t="s">
        <v>124</v>
      </c>
      <c r="BE174" s="252">
        <f>IF(N174="základní",J174,0)</f>
        <v>0</v>
      </c>
      <c r="BF174" s="252">
        <f>IF(N174="snížená",J174,0)</f>
        <v>0</v>
      </c>
      <c r="BG174" s="252">
        <f>IF(N174="zákl. přenesená",J174,0)</f>
        <v>0</v>
      </c>
      <c r="BH174" s="252">
        <f>IF(N174="sníž. přenesená",J174,0)</f>
        <v>0</v>
      </c>
      <c r="BI174" s="252">
        <f>IF(N174="nulová",J174,0)</f>
        <v>0</v>
      </c>
      <c r="BJ174" s="15" t="s">
        <v>81</v>
      </c>
      <c r="BK174" s="252">
        <f>ROUND(I174*H174,2)</f>
        <v>0</v>
      </c>
      <c r="BL174" s="15" t="s">
        <v>171</v>
      </c>
      <c r="BM174" s="251" t="s">
        <v>273</v>
      </c>
    </row>
    <row r="175" s="2" customFormat="1" ht="16.5" customHeight="1">
      <c r="A175" s="36"/>
      <c r="B175" s="37"/>
      <c r="C175" s="239" t="s">
        <v>274</v>
      </c>
      <c r="D175" s="239" t="s">
        <v>125</v>
      </c>
      <c r="E175" s="240" t="s">
        <v>275</v>
      </c>
      <c r="F175" s="241" t="s">
        <v>276</v>
      </c>
      <c r="G175" s="242" t="s">
        <v>277</v>
      </c>
      <c r="H175" s="278"/>
      <c r="I175" s="244"/>
      <c r="J175" s="245">
        <f>ROUND(I175*H175,2)</f>
        <v>0</v>
      </c>
      <c r="K175" s="246"/>
      <c r="L175" s="42"/>
      <c r="M175" s="279" t="s">
        <v>1</v>
      </c>
      <c r="N175" s="280" t="s">
        <v>41</v>
      </c>
      <c r="O175" s="281"/>
      <c r="P175" s="282">
        <f>O175*H175</f>
        <v>0</v>
      </c>
      <c r="Q175" s="282">
        <v>0</v>
      </c>
      <c r="R175" s="282">
        <f>Q175*H175</f>
        <v>0</v>
      </c>
      <c r="S175" s="282">
        <v>0</v>
      </c>
      <c r="T175" s="283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51" t="s">
        <v>171</v>
      </c>
      <c r="AT175" s="251" t="s">
        <v>125</v>
      </c>
      <c r="AU175" s="251" t="s">
        <v>83</v>
      </c>
      <c r="AY175" s="15" t="s">
        <v>124</v>
      </c>
      <c r="BE175" s="252">
        <f>IF(N175="základní",J175,0)</f>
        <v>0</v>
      </c>
      <c r="BF175" s="252">
        <f>IF(N175="snížená",J175,0)</f>
        <v>0</v>
      </c>
      <c r="BG175" s="252">
        <f>IF(N175="zákl. přenesená",J175,0)</f>
        <v>0</v>
      </c>
      <c r="BH175" s="252">
        <f>IF(N175="sníž. přenesená",J175,0)</f>
        <v>0</v>
      </c>
      <c r="BI175" s="252">
        <f>IF(N175="nulová",J175,0)</f>
        <v>0</v>
      </c>
      <c r="BJ175" s="15" t="s">
        <v>81</v>
      </c>
      <c r="BK175" s="252">
        <f>ROUND(I175*H175,2)</f>
        <v>0</v>
      </c>
      <c r="BL175" s="15" t="s">
        <v>171</v>
      </c>
      <c r="BM175" s="251" t="s">
        <v>278</v>
      </c>
    </row>
    <row r="176" s="2" customFormat="1" ht="6.96" customHeight="1">
      <c r="A176" s="36"/>
      <c r="B176" s="64"/>
      <c r="C176" s="65"/>
      <c r="D176" s="65"/>
      <c r="E176" s="65"/>
      <c r="F176" s="65"/>
      <c r="G176" s="65"/>
      <c r="H176" s="65"/>
      <c r="I176" s="177"/>
      <c r="J176" s="65"/>
      <c r="K176" s="65"/>
      <c r="L176" s="42"/>
      <c r="M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</row>
  </sheetData>
  <sheetProtection sheet="1" autoFilter="0" formatColumns="0" formatRows="0" objects="1" scenarios="1" spinCount="100000" saltValue="haivygyqm5UxypxKFXGTFbXaRqZuDy/JGyx09uyqID3txo5IrFW+ayS3oD+1dslVjnTVZAaCyTUtVyqKUpD+Rw==" hashValue="r3m1RS81mTfGUjVNfmTDmCYgRCxlpUaFi5u2QBOT2uRAGEndkB6omD41/2dXD9MhaKbvsAFNgFIp8q4W+lT03Q==" algorithmName="SHA-512" password="CC35"/>
  <autoFilter ref="C128:K175"/>
  <mergeCells count="11">
    <mergeCell ref="E7:H7"/>
    <mergeCell ref="E16:H16"/>
    <mergeCell ref="E25:H25"/>
    <mergeCell ref="E85:H85"/>
    <mergeCell ref="D105:F105"/>
    <mergeCell ref="D106:F106"/>
    <mergeCell ref="D107:F107"/>
    <mergeCell ref="D108:F108"/>
    <mergeCell ref="D109:F10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Michaela Locihová</dc:creator>
  <cp:lastModifiedBy>Michaela Locihová</cp:lastModifiedBy>
  <dcterms:created xsi:type="dcterms:W3CDTF">2020-12-14T14:57:26Z</dcterms:created>
  <dcterms:modified xsi:type="dcterms:W3CDTF">2020-12-14T14:57:29Z</dcterms:modified>
</cp:coreProperties>
</file>